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santaclaracoe.sharepoint.com/sites/DBAS/Shared Documents/DBAS/Collective Bargaining/2024 Collective Bargaining Form Project/"/>
    </mc:Choice>
  </mc:AlternateContent>
  <xr:revisionPtr revIDLastSave="4882" documentId="8_{62546CFF-2351-42B2-B135-49B26AD172DF}" xr6:coauthVersionLast="47" xr6:coauthVersionMax="47" xr10:uidLastSave="{E6CED90D-EEA3-4810-A14B-F27A091967E5}"/>
  <workbookProtection workbookAlgorithmName="SHA-512" workbookHashValue="ezsIPiw3ZOZysmkzw563aJyClCCRSRNlAbInqHFx+w+9UKFQX60rdwt48EXuMSgl5acaL1/4EoCsLzIjdl5CCg==" workbookSaltValue="XG3i+t5Mbtmi8v/oRZnvNA==" workbookSpinCount="100000" lockStructure="1"/>
  <bookViews>
    <workbookView xWindow="31185" yWindow="-17220" windowWidth="26010" windowHeight="16755" firstSheet="1" activeTab="5" xr2:uid="{D7959961-76B1-4F42-B349-0CA2CA18283C}"/>
  </bookViews>
  <sheets>
    <sheet name="General Instructions" sheetId="1" r:id="rId1"/>
    <sheet name="Summary of Proposed Agreement" sheetId="2" r:id="rId2"/>
    <sheet name="MYP Advisor review" sheetId="9" state="hidden" r:id="rId3"/>
    <sheet name="Impact To Multiyear Projection" sheetId="3" r:id="rId4"/>
    <sheet name="Narrative" sheetId="4" r:id="rId5"/>
    <sheet name="Disclosure-Print and Sign" sheetId="5" r:id="rId6"/>
    <sheet name="Statute" sheetId="6" r:id="rId7"/>
  </sheets>
  <definedNames>
    <definedName name="_xlnm.Print_Area" localSheetId="5">'Disclosure-Print and Sign'!$A:$H</definedName>
    <definedName name="_xlnm.Print_Area" localSheetId="3">'Impact To Multiyear Projection'!$A$1:$P$60</definedName>
    <definedName name="_xlnm.Print_Area" localSheetId="2">'MYP Advisor review'!$A$1:$P$60</definedName>
    <definedName name="_xlnm.Print_Area" localSheetId="4">Narrative!$A$1:$A$17</definedName>
    <definedName name="_xlnm.Print_Area" localSheetId="1">'Summary of Proposed Agreement'!$A:$H</definedName>
    <definedName name="_xlnm.Print_Titles" localSheetId="5">'Disclosure-Print and Sign'!$1:$10</definedName>
    <definedName name="_xlnm.Print_Titles" localSheetId="3">'Impact To Multiyear Projection'!$1:$3</definedName>
    <definedName name="_xlnm.Print_Titles" localSheetId="2">'MYP Advisor review'!$1:$3</definedName>
    <definedName name="_xlnm.Print_Titles" localSheetId="1">'Summary of Proposed Agreement'!$1:$2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1" i="5" l="1"/>
  <c r="H10" i="2"/>
  <c r="N118" i="2"/>
  <c r="D30" i="3"/>
  <c r="C27" i="9"/>
  <c r="M47" i="9"/>
  <c r="N47" i="9"/>
  <c r="O47" i="9"/>
  <c r="M48" i="9"/>
  <c r="N48" i="9"/>
  <c r="O48" i="9"/>
  <c r="M49" i="9"/>
  <c r="N49" i="9"/>
  <c r="O49" i="9"/>
  <c r="M50" i="9"/>
  <c r="N50" i="9"/>
  <c r="O50" i="9"/>
  <c r="M51" i="9"/>
  <c r="N51" i="9"/>
  <c r="O51" i="9"/>
  <c r="N52" i="9"/>
  <c r="O52" i="9"/>
  <c r="N53" i="9"/>
  <c r="O53" i="9"/>
  <c r="M54" i="9"/>
  <c r="N54" i="9"/>
  <c r="O54" i="9"/>
  <c r="H47" i="9"/>
  <c r="I47" i="9"/>
  <c r="J47" i="9"/>
  <c r="H48" i="9"/>
  <c r="I48" i="9"/>
  <c r="J48" i="9"/>
  <c r="H49" i="9"/>
  <c r="I49" i="9"/>
  <c r="J49" i="9"/>
  <c r="H50" i="9"/>
  <c r="I50" i="9"/>
  <c r="J50" i="9"/>
  <c r="H51" i="9"/>
  <c r="I51" i="9"/>
  <c r="J51" i="9"/>
  <c r="I52" i="9"/>
  <c r="J52" i="9"/>
  <c r="I53" i="9"/>
  <c r="J53" i="9"/>
  <c r="H54" i="9"/>
  <c r="I54" i="9"/>
  <c r="J54" i="9"/>
  <c r="C47" i="9"/>
  <c r="D47" i="9"/>
  <c r="E47" i="9"/>
  <c r="C48" i="9"/>
  <c r="D48" i="9"/>
  <c r="E48" i="9"/>
  <c r="C49" i="9"/>
  <c r="D49" i="9"/>
  <c r="E49" i="9"/>
  <c r="C50" i="9"/>
  <c r="D50" i="9"/>
  <c r="E50" i="9"/>
  <c r="C51" i="9"/>
  <c r="D51" i="9"/>
  <c r="E51" i="9"/>
  <c r="D52" i="9"/>
  <c r="E52" i="9"/>
  <c r="D53" i="9"/>
  <c r="E53" i="9"/>
  <c r="C54" i="9"/>
  <c r="D54" i="9"/>
  <c r="E54" i="9"/>
  <c r="C40" i="9"/>
  <c r="C42" i="9" s="1"/>
  <c r="D40" i="9"/>
  <c r="E40" i="9"/>
  <c r="C41" i="9"/>
  <c r="D41" i="9"/>
  <c r="E41" i="9"/>
  <c r="E42" i="9" s="1"/>
  <c r="M13" i="9"/>
  <c r="M14" i="9"/>
  <c r="M15" i="9"/>
  <c r="M16" i="9"/>
  <c r="M17" i="9"/>
  <c r="M18" i="9"/>
  <c r="M19" i="9"/>
  <c r="M20" i="9"/>
  <c r="M21" i="9"/>
  <c r="M22" i="9"/>
  <c r="M23" i="9"/>
  <c r="M24" i="9"/>
  <c r="M25" i="9"/>
  <c r="M26" i="9"/>
  <c r="H13" i="9"/>
  <c r="H14" i="9"/>
  <c r="H15" i="9"/>
  <c r="H16" i="9"/>
  <c r="H17" i="9"/>
  <c r="H18" i="9"/>
  <c r="H19" i="9"/>
  <c r="H20" i="9"/>
  <c r="H21" i="9"/>
  <c r="H22" i="9"/>
  <c r="H23" i="9"/>
  <c r="H24" i="9"/>
  <c r="H25" i="9"/>
  <c r="H26" i="9"/>
  <c r="C13" i="9"/>
  <c r="C14" i="9"/>
  <c r="C15" i="9"/>
  <c r="C16" i="9"/>
  <c r="C17" i="9"/>
  <c r="C18" i="9"/>
  <c r="C19" i="9"/>
  <c r="C20" i="9"/>
  <c r="C21" i="9"/>
  <c r="C22" i="9"/>
  <c r="C23" i="9"/>
  <c r="C24" i="9"/>
  <c r="C25" i="9"/>
  <c r="C26" i="9"/>
  <c r="M8" i="9"/>
  <c r="P8" i="9" s="1"/>
  <c r="M9" i="9"/>
  <c r="P9" i="9" s="1"/>
  <c r="M10" i="9"/>
  <c r="H8" i="9"/>
  <c r="H9" i="9"/>
  <c r="H10" i="9"/>
  <c r="C8" i="9"/>
  <c r="C9" i="9"/>
  <c r="C10" i="9"/>
  <c r="M27" i="9"/>
  <c r="N27" i="9"/>
  <c r="O27" i="9"/>
  <c r="M28" i="9"/>
  <c r="N28" i="9"/>
  <c r="O28" i="9"/>
  <c r="M29" i="9"/>
  <c r="N29" i="9"/>
  <c r="O29" i="9"/>
  <c r="M30" i="9"/>
  <c r="N30" i="9"/>
  <c r="O30" i="9"/>
  <c r="M31" i="9"/>
  <c r="N31" i="9"/>
  <c r="O31" i="9"/>
  <c r="M32" i="9"/>
  <c r="N32" i="9"/>
  <c r="O32" i="9"/>
  <c r="M33" i="9"/>
  <c r="P33" i="9" s="1"/>
  <c r="N33" i="9"/>
  <c r="O33" i="9"/>
  <c r="M34" i="9"/>
  <c r="N34" i="9"/>
  <c r="O34" i="9"/>
  <c r="H27" i="9"/>
  <c r="I27" i="9"/>
  <c r="J27" i="9"/>
  <c r="H28" i="9"/>
  <c r="I28" i="9"/>
  <c r="J28" i="9"/>
  <c r="H29" i="9"/>
  <c r="I29" i="9"/>
  <c r="J29" i="9"/>
  <c r="H30" i="9"/>
  <c r="I30" i="9"/>
  <c r="J30" i="9"/>
  <c r="H31" i="9"/>
  <c r="I31" i="9"/>
  <c r="J31" i="9"/>
  <c r="H32" i="9"/>
  <c r="I32" i="9"/>
  <c r="J32" i="9"/>
  <c r="H33" i="9"/>
  <c r="I33" i="9"/>
  <c r="J33" i="9"/>
  <c r="H34" i="9"/>
  <c r="I34" i="9"/>
  <c r="J34" i="9"/>
  <c r="D27" i="9"/>
  <c r="E27" i="9"/>
  <c r="C28" i="9"/>
  <c r="D28" i="9"/>
  <c r="E28" i="9"/>
  <c r="C29" i="9"/>
  <c r="D29" i="9"/>
  <c r="E29" i="9"/>
  <c r="C30" i="9"/>
  <c r="D30" i="9"/>
  <c r="E30" i="9"/>
  <c r="C31" i="9"/>
  <c r="D31" i="9"/>
  <c r="E31" i="9"/>
  <c r="C32" i="9"/>
  <c r="D32" i="9"/>
  <c r="E32" i="9"/>
  <c r="C33" i="9"/>
  <c r="D33" i="9"/>
  <c r="E33" i="9"/>
  <c r="C34" i="9"/>
  <c r="D34" i="9"/>
  <c r="E34" i="9"/>
  <c r="O26" i="9"/>
  <c r="J26" i="9"/>
  <c r="E26" i="9"/>
  <c r="O22" i="9"/>
  <c r="J22" i="9"/>
  <c r="E22" i="9"/>
  <c r="P19" i="9"/>
  <c r="K19" i="9"/>
  <c r="F19" i="9"/>
  <c r="O17" i="9"/>
  <c r="J17" i="9"/>
  <c r="E17" i="9"/>
  <c r="P14" i="9"/>
  <c r="K14" i="9"/>
  <c r="F14" i="9"/>
  <c r="N8" i="9"/>
  <c r="O8" i="9"/>
  <c r="N9" i="9"/>
  <c r="N11" i="9" s="1"/>
  <c r="O9" i="9"/>
  <c r="O11" i="9" s="1"/>
  <c r="N10" i="9"/>
  <c r="O10" i="9"/>
  <c r="I8" i="9"/>
  <c r="I11" i="9" s="1"/>
  <c r="J8" i="9"/>
  <c r="I9" i="9"/>
  <c r="J9" i="9"/>
  <c r="I10" i="9"/>
  <c r="J10" i="9"/>
  <c r="D8" i="9"/>
  <c r="D11" i="9" s="1"/>
  <c r="E8" i="9"/>
  <c r="D9" i="9"/>
  <c r="E9" i="9"/>
  <c r="D10" i="9"/>
  <c r="E10" i="9"/>
  <c r="P51" i="9"/>
  <c r="K49" i="9"/>
  <c r="P47" i="9"/>
  <c r="F45" i="9"/>
  <c r="L44" i="9"/>
  <c r="G44" i="9"/>
  <c r="P41" i="9"/>
  <c r="K41" i="9"/>
  <c r="G37" i="9"/>
  <c r="G35" i="9"/>
  <c r="P32" i="9"/>
  <c r="D19" i="9"/>
  <c r="D14" i="9"/>
  <c r="I14" i="9" s="1"/>
  <c r="N14" i="9" s="1"/>
  <c r="E11" i="9"/>
  <c r="M6" i="9"/>
  <c r="H6" i="9"/>
  <c r="M5" i="9"/>
  <c r="H5" i="9"/>
  <c r="A5" i="9"/>
  <c r="K28" i="3"/>
  <c r="N193" i="2"/>
  <c r="M193" i="2"/>
  <c r="N208" i="2"/>
  <c r="N207" i="2"/>
  <c r="M208" i="2"/>
  <c r="M207" i="2"/>
  <c r="K208" i="2"/>
  <c r="K207" i="2"/>
  <c r="L208" i="2"/>
  <c r="L207" i="2"/>
  <c r="O159" i="2"/>
  <c r="O158" i="2"/>
  <c r="N206" i="2"/>
  <c r="N209" i="2"/>
  <c r="U121" i="2"/>
  <c r="P54" i="9" l="1"/>
  <c r="K31" i="9"/>
  <c r="P34" i="9"/>
  <c r="F30" i="9"/>
  <c r="P27" i="9"/>
  <c r="F50" i="9"/>
  <c r="K48" i="9"/>
  <c r="F28" i="9"/>
  <c r="H11" i="9"/>
  <c r="K33" i="9"/>
  <c r="F10" i="9"/>
  <c r="F48" i="9"/>
  <c r="K27" i="9"/>
  <c r="F9" i="9"/>
  <c r="K47" i="9"/>
  <c r="J11" i="9"/>
  <c r="K32" i="9"/>
  <c r="F29" i="9"/>
  <c r="F54" i="9"/>
  <c r="F49" i="9"/>
  <c r="F33" i="9"/>
  <c r="P30" i="9"/>
  <c r="K51" i="9"/>
  <c r="P49" i="9"/>
  <c r="K28" i="9"/>
  <c r="K10" i="9"/>
  <c r="P50" i="9"/>
  <c r="K34" i="9"/>
  <c r="P28" i="9"/>
  <c r="F51" i="9"/>
  <c r="F32" i="9"/>
  <c r="P29" i="9"/>
  <c r="K50" i="9"/>
  <c r="F47" i="9"/>
  <c r="F27" i="9"/>
  <c r="P31" i="9"/>
  <c r="P48" i="9"/>
  <c r="K30" i="9"/>
  <c r="M11" i="9"/>
  <c r="K29" i="9"/>
  <c r="K54" i="9"/>
  <c r="F40" i="9"/>
  <c r="M35" i="9"/>
  <c r="P10" i="9"/>
  <c r="K8" i="9"/>
  <c r="P62" i="9" s="1"/>
  <c r="C35" i="9"/>
  <c r="C37" i="9" s="1"/>
  <c r="C11" i="9"/>
  <c r="F11" i="9" s="1"/>
  <c r="F41" i="9"/>
  <c r="F42" i="9"/>
  <c r="P11" i="9"/>
  <c r="H35" i="9"/>
  <c r="F31" i="9"/>
  <c r="K9" i="9"/>
  <c r="F8" i="9"/>
  <c r="I19" i="9"/>
  <c r="N177" i="2"/>
  <c r="N182" i="2" s="1"/>
  <c r="M177" i="2"/>
  <c r="M182" i="2" s="1"/>
  <c r="L177" i="2"/>
  <c r="L182" i="2" s="1"/>
  <c r="M38" i="9" l="1"/>
  <c r="M37" i="9"/>
  <c r="K62" i="9"/>
  <c r="K11" i="9"/>
  <c r="C38" i="9"/>
  <c r="C44" i="9" s="1"/>
  <c r="C52" i="9" s="1"/>
  <c r="C53" i="9" s="1"/>
  <c r="H37" i="9"/>
  <c r="H38" i="9"/>
  <c r="N19" i="9"/>
  <c r="B111" i="5"/>
  <c r="B108" i="5"/>
  <c r="N211" i="2"/>
  <c r="M211" i="2"/>
  <c r="L211" i="2"/>
  <c r="N210" i="2"/>
  <c r="M210" i="2"/>
  <c r="L210" i="2"/>
  <c r="N188" i="2"/>
  <c r="M209" i="2"/>
  <c r="M186" i="2" s="1"/>
  <c r="L209" i="2"/>
  <c r="L188" i="2" s="1"/>
  <c r="M206" i="2"/>
  <c r="N205" i="2"/>
  <c r="M205" i="2"/>
  <c r="L205" i="2"/>
  <c r="N204" i="2"/>
  <c r="M204" i="2"/>
  <c r="L204" i="2"/>
  <c r="N203" i="2"/>
  <c r="M203" i="2"/>
  <c r="L203" i="2"/>
  <c r="N202" i="2"/>
  <c r="M202" i="2"/>
  <c r="L202" i="2"/>
  <c r="N198" i="2"/>
  <c r="M198" i="2"/>
  <c r="L198" i="2"/>
  <c r="K198" i="2"/>
  <c r="K211" i="2"/>
  <c r="K210" i="2"/>
  <c r="K209" i="2"/>
  <c r="N189" i="2"/>
  <c r="N190" i="2" s="1"/>
  <c r="N185" i="2"/>
  <c r="C55" i="9" l="1"/>
  <c r="C56" i="9"/>
  <c r="N195" i="2"/>
  <c r="N192" i="2"/>
  <c r="O198" i="2"/>
  <c r="M188" i="2"/>
  <c r="L186" i="2"/>
  <c r="L193" i="2" s="1"/>
  <c r="L195" i="2"/>
  <c r="N186" i="2"/>
  <c r="M195" i="2"/>
  <c r="K186" i="2"/>
  <c r="K193" i="2" s="1"/>
  <c r="K195" i="2"/>
  <c r="K188" i="2"/>
  <c r="K205" i="2"/>
  <c r="M185" i="2"/>
  <c r="M192" i="2" s="1"/>
  <c r="K202" i="2"/>
  <c r="L185" i="2" l="1"/>
  <c r="L206" i="2" s="1"/>
  <c r="M187" i="2"/>
  <c r="N187" i="2"/>
  <c r="K185" i="2"/>
  <c r="K206" i="2" s="1"/>
  <c r="I135" i="2"/>
  <c r="I134" i="2"/>
  <c r="L192" i="2" l="1"/>
  <c r="L194" i="2" s="1"/>
  <c r="K187" i="2"/>
  <c r="O185" i="2"/>
  <c r="L187" i="2"/>
  <c r="K192" i="2"/>
  <c r="I138" i="2"/>
  <c r="E14" i="9" s="1"/>
  <c r="J14" i="9" s="1"/>
  <c r="O14" i="9" s="1"/>
  <c r="O187" i="2" l="1"/>
  <c r="K194" i="2"/>
  <c r="I136" i="2"/>
  <c r="I137" i="2"/>
  <c r="I139" i="2"/>
  <c r="I140" i="2"/>
  <c r="I141" i="2"/>
  <c r="E19" i="9" s="1"/>
  <c r="J19" i="9" s="1"/>
  <c r="O19" i="9" s="1"/>
  <c r="I142" i="2"/>
  <c r="I143" i="2"/>
  <c r="E18" i="9" l="1"/>
  <c r="E13" i="9"/>
  <c r="J23" i="3"/>
  <c r="J23" i="9"/>
  <c r="N181" i="2"/>
  <c r="K177" i="2"/>
  <c r="N175" i="2"/>
  <c r="N176" i="2" s="1"/>
  <c r="M175" i="2"/>
  <c r="M176" i="2" s="1"/>
  <c r="L175" i="2"/>
  <c r="L176" i="2" s="1"/>
  <c r="L179" i="2" s="1"/>
  <c r="K175" i="2"/>
  <c r="K167" i="2"/>
  <c r="K172" i="2" s="1"/>
  <c r="N167" i="2"/>
  <c r="N169" i="2" s="1"/>
  <c r="N170" i="2" s="1"/>
  <c r="M167" i="2"/>
  <c r="M169" i="2" s="1"/>
  <c r="M170" i="2" s="1"/>
  <c r="L167" i="2"/>
  <c r="L169" i="2" s="1"/>
  <c r="L170" i="2" s="1"/>
  <c r="L171" i="2" s="1"/>
  <c r="N165" i="2"/>
  <c r="N166" i="2" s="1"/>
  <c r="M165" i="2"/>
  <c r="M166" i="2" s="1"/>
  <c r="L165" i="2"/>
  <c r="L166" i="2" s="1"/>
  <c r="N171" i="2"/>
  <c r="M171" i="2"/>
  <c r="K179" i="2" l="1"/>
  <c r="K182" i="2"/>
  <c r="M172" i="2"/>
  <c r="N172" i="2"/>
  <c r="M179" i="2"/>
  <c r="M180" i="2" s="1"/>
  <c r="M181" i="2" s="1"/>
  <c r="N179" i="2"/>
  <c r="N180" i="2" s="1"/>
  <c r="L172" i="2"/>
  <c r="O175" i="2"/>
  <c r="O177" i="2"/>
  <c r="J20" i="9" s="1"/>
  <c r="O20" i="9" s="1"/>
  <c r="L180" i="2"/>
  <c r="L181" i="2" s="1"/>
  <c r="K176" i="2"/>
  <c r="O176" i="2" s="1"/>
  <c r="J18" i="9" s="1"/>
  <c r="K169" i="2"/>
  <c r="O18" i="9" l="1"/>
  <c r="O182" i="2"/>
  <c r="K180" i="2"/>
  <c r="O179" i="2"/>
  <c r="I144" i="2"/>
  <c r="E23" i="9" s="1"/>
  <c r="E35" i="9" s="1"/>
  <c r="G165" i="2"/>
  <c r="F165" i="2"/>
  <c r="E165" i="2"/>
  <c r="E19" i="3"/>
  <c r="J19" i="3" s="1"/>
  <c r="O19" i="3" s="1"/>
  <c r="E14" i="3"/>
  <c r="J14" i="3" s="1"/>
  <c r="O14" i="3" s="1"/>
  <c r="D19" i="3"/>
  <c r="I19" i="3" s="1"/>
  <c r="N19" i="3" s="1"/>
  <c r="D14" i="3"/>
  <c r="I14" i="3" s="1"/>
  <c r="N14" i="3" s="1"/>
  <c r="E37" i="9" l="1"/>
  <c r="E38" i="9"/>
  <c r="E44" i="9" s="1"/>
  <c r="N196" i="2"/>
  <c r="N197" i="2" s="1"/>
  <c r="O188" i="2"/>
  <c r="O180" i="2"/>
  <c r="K181" i="2"/>
  <c r="O181" i="2" s="1"/>
  <c r="O21" i="9" s="1"/>
  <c r="H92" i="2"/>
  <c r="O141" i="2"/>
  <c r="O138" i="2"/>
  <c r="O137" i="2"/>
  <c r="M194" i="2" l="1"/>
  <c r="N194" i="2"/>
  <c r="O136" i="2"/>
  <c r="O134" i="2" l="1"/>
  <c r="K165" i="2"/>
  <c r="N163" i="2"/>
  <c r="M163" i="2"/>
  <c r="L163" i="2"/>
  <c r="K163" i="2"/>
  <c r="U119" i="2" l="1"/>
  <c r="T119" i="2"/>
  <c r="T120" i="2"/>
  <c r="U120" i="2" s="1"/>
  <c r="K166" i="2"/>
  <c r="O166" i="2" s="1"/>
  <c r="J13" i="9" s="1"/>
  <c r="O165" i="2"/>
  <c r="P60" i="2"/>
  <c r="P59" i="2"/>
  <c r="N60" i="2"/>
  <c r="N59" i="2"/>
  <c r="L60" i="2"/>
  <c r="L59" i="2"/>
  <c r="H60" i="2"/>
  <c r="S114" i="2" s="1"/>
  <c r="H59" i="2"/>
  <c r="O156" i="2" s="1"/>
  <c r="I42" i="2"/>
  <c r="I40" i="2"/>
  <c r="H52" i="5"/>
  <c r="G52" i="5"/>
  <c r="J56" i="2"/>
  <c r="I56" i="2"/>
  <c r="N199" i="2"/>
  <c r="N200" i="2" s="1"/>
  <c r="K204" i="2"/>
  <c r="L189" i="2"/>
  <c r="M189" i="2"/>
  <c r="K203" i="2"/>
  <c r="K189" i="2" s="1"/>
  <c r="K196" i="2" s="1"/>
  <c r="H54" i="5"/>
  <c r="H56" i="5"/>
  <c r="H58" i="5"/>
  <c r="G58" i="5"/>
  <c r="G56" i="5"/>
  <c r="G54" i="5"/>
  <c r="O13" i="9" l="1"/>
  <c r="L190" i="2"/>
  <c r="L196" i="2"/>
  <c r="L197" i="2" s="1"/>
  <c r="M190" i="2"/>
  <c r="M196" i="2"/>
  <c r="M197" i="2" s="1"/>
  <c r="K197" i="2"/>
  <c r="K199" i="2"/>
  <c r="O189" i="2"/>
  <c r="K190" i="2"/>
  <c r="P61" i="2"/>
  <c r="M117" i="2"/>
  <c r="M118" i="2" s="1"/>
  <c r="S116" i="2"/>
  <c r="T116" i="2" s="1"/>
  <c r="U116" i="2" s="1"/>
  <c r="K121" i="2"/>
  <c r="L121" i="2" s="1"/>
  <c r="L122" i="2" s="1"/>
  <c r="O123" i="2" s="1"/>
  <c r="O150" i="2"/>
  <c r="O167" i="2"/>
  <c r="J15" i="9" s="1"/>
  <c r="O15" i="9" s="1"/>
  <c r="L61" i="2"/>
  <c r="H61" i="2"/>
  <c r="N61" i="2"/>
  <c r="I43" i="2"/>
  <c r="G46" i="2"/>
  <c r="J42" i="2"/>
  <c r="J40" i="2"/>
  <c r="L117" i="2" s="1"/>
  <c r="M120" i="2" s="1"/>
  <c r="M122" i="2" s="1"/>
  <c r="P122" i="2" s="1"/>
  <c r="K117" i="2"/>
  <c r="K120" i="2" s="1"/>
  <c r="K122" i="2" s="1"/>
  <c r="O122" i="2" s="1"/>
  <c r="O131" i="2"/>
  <c r="O155" i="2" s="1"/>
  <c r="O130" i="2"/>
  <c r="O151" i="2" s="1"/>
  <c r="O149" i="2"/>
  <c r="O148" i="2"/>
  <c r="O147" i="2"/>
  <c r="O146" i="2"/>
  <c r="H169" i="2"/>
  <c r="I20" i="9" l="1"/>
  <c r="I15" i="3"/>
  <c r="N15" i="3" s="1"/>
  <c r="N16" i="3" s="1"/>
  <c r="I15" i="9"/>
  <c r="N15" i="9" s="1"/>
  <c r="N16" i="9" s="1"/>
  <c r="T115" i="2"/>
  <c r="T122" i="2" s="1"/>
  <c r="U122" i="2" s="1"/>
  <c r="L199" i="2"/>
  <c r="L200" i="2" s="1"/>
  <c r="O190" i="2"/>
  <c r="J24" i="9" s="1"/>
  <c r="J35" i="9" s="1"/>
  <c r="O197" i="2"/>
  <c r="M199" i="2"/>
  <c r="M200" i="2" s="1"/>
  <c r="K200" i="2"/>
  <c r="M121" i="2"/>
  <c r="O153" i="2"/>
  <c r="I20" i="3"/>
  <c r="O186" i="2"/>
  <c r="J43" i="2"/>
  <c r="O152" i="2"/>
  <c r="J13" i="3"/>
  <c r="O154" i="2"/>
  <c r="J18" i="3"/>
  <c r="O18" i="3" s="1"/>
  <c r="J20" i="3"/>
  <c r="O20" i="3" s="1"/>
  <c r="O140" i="2"/>
  <c r="O139" i="2"/>
  <c r="O128" i="2"/>
  <c r="O24" i="3" l="1"/>
  <c r="O24" i="9"/>
  <c r="J38" i="9"/>
  <c r="J44" i="9" s="1"/>
  <c r="J37" i="9"/>
  <c r="O199" i="2"/>
  <c r="O200" i="2"/>
  <c r="N121" i="2"/>
  <c r="N122" i="2" s="1"/>
  <c r="P123" i="2" s="1"/>
  <c r="U115" i="2"/>
  <c r="O196" i="2"/>
  <c r="J15" i="3"/>
  <c r="O135" i="2"/>
  <c r="Q68" i="2"/>
  <c r="Q62" i="2"/>
  <c r="Q58" i="2"/>
  <c r="O90" i="2"/>
  <c r="O86" i="2"/>
  <c r="G167" i="2" s="1"/>
  <c r="O85" i="2"/>
  <c r="G166" i="2" s="1"/>
  <c r="M90" i="2"/>
  <c r="M86" i="2"/>
  <c r="F167" i="2" s="1"/>
  <c r="M85" i="2"/>
  <c r="F166" i="2" s="1"/>
  <c r="K90" i="2"/>
  <c r="E169" i="2" s="1"/>
  <c r="K86" i="2"/>
  <c r="E167" i="2" s="1"/>
  <c r="K85" i="2"/>
  <c r="E166" i="2" s="1"/>
  <c r="O25" i="3" l="1"/>
  <c r="O25" i="9"/>
  <c r="N20" i="9"/>
  <c r="N21" i="9" s="1"/>
  <c r="G169" i="2"/>
  <c r="O192" i="2"/>
  <c r="F169" i="2"/>
  <c r="L97" i="2"/>
  <c r="E173" i="2" s="1"/>
  <c r="N87" i="2"/>
  <c r="F168" i="2" s="1"/>
  <c r="N97" i="2"/>
  <c r="F173" i="2" s="1"/>
  <c r="P87" i="2"/>
  <c r="G168" i="2" s="1"/>
  <c r="P97" i="2"/>
  <c r="G173" i="2" s="1"/>
  <c r="P63" i="2"/>
  <c r="P64" i="2" s="1"/>
  <c r="L87" i="2"/>
  <c r="E168" i="2" s="1"/>
  <c r="H74" i="5"/>
  <c r="G74" i="5"/>
  <c r="U123" i="2" l="1"/>
  <c r="O193" i="2"/>
  <c r="O195" i="2"/>
  <c r="O194" i="2"/>
  <c r="O21" i="3"/>
  <c r="O91" i="2"/>
  <c r="N63" i="2"/>
  <c r="N64" i="2" s="1"/>
  <c r="M91" i="2"/>
  <c r="O23" i="3" l="1"/>
  <c r="O23" i="9"/>
  <c r="G170" i="2"/>
  <c r="P93" i="2"/>
  <c r="G171" i="2" s="1"/>
  <c r="F170" i="2"/>
  <c r="N93" i="2"/>
  <c r="F171" i="2" s="1"/>
  <c r="E23" i="3"/>
  <c r="U128" i="2" l="1"/>
  <c r="P94" i="2"/>
  <c r="G172" i="2" s="1"/>
  <c r="N94" i="2"/>
  <c r="F172" i="2" s="1"/>
  <c r="E18" i="3"/>
  <c r="E13" i="3"/>
  <c r="I145" i="2"/>
  <c r="N25" i="3" l="1"/>
  <c r="N25" i="9"/>
  <c r="Q60" i="2"/>
  <c r="O143" i="2"/>
  <c r="L63" i="2"/>
  <c r="L64" i="2" s="1"/>
  <c r="K91" i="2"/>
  <c r="B145" i="5"/>
  <c r="C143" i="5"/>
  <c r="B124" i="5"/>
  <c r="B120" i="5"/>
  <c r="B117" i="5"/>
  <c r="B114" i="5"/>
  <c r="B105" i="5"/>
  <c r="F74" i="5"/>
  <c r="G50" i="5"/>
  <c r="H47" i="5"/>
  <c r="G47" i="5"/>
  <c r="H44" i="5"/>
  <c r="G44" i="5"/>
  <c r="H43" i="5"/>
  <c r="G43" i="5"/>
  <c r="G25" i="5"/>
  <c r="G24" i="5"/>
  <c r="G23" i="5"/>
  <c r="H20" i="5"/>
  <c r="A10" i="5"/>
  <c r="A5" i="3"/>
  <c r="P54" i="3"/>
  <c r="H94" i="5" s="1"/>
  <c r="K54" i="3"/>
  <c r="G94" i="5" s="1"/>
  <c r="F54" i="3"/>
  <c r="F94" i="5" s="1"/>
  <c r="P51" i="3"/>
  <c r="H84" i="5" s="1"/>
  <c r="K51" i="3"/>
  <c r="G84" i="5" s="1"/>
  <c r="F51" i="3"/>
  <c r="F84" i="5" s="1"/>
  <c r="P50" i="3"/>
  <c r="K50" i="3"/>
  <c r="F50" i="3"/>
  <c r="P49" i="3"/>
  <c r="K49" i="3"/>
  <c r="F49" i="3"/>
  <c r="P48" i="3"/>
  <c r="K48" i="3"/>
  <c r="F48" i="3"/>
  <c r="P47" i="3"/>
  <c r="K47" i="3"/>
  <c r="F47" i="3"/>
  <c r="F45" i="3"/>
  <c r="L44" i="3"/>
  <c r="G44" i="3"/>
  <c r="E42" i="3"/>
  <c r="C42" i="3"/>
  <c r="P41" i="3"/>
  <c r="K41" i="3"/>
  <c r="F41" i="3"/>
  <c r="F40" i="3"/>
  <c r="M35" i="3"/>
  <c r="M37" i="3" s="1"/>
  <c r="H35" i="3"/>
  <c r="G35" i="3"/>
  <c r="G37" i="3" s="1"/>
  <c r="C35" i="3"/>
  <c r="P34" i="3"/>
  <c r="K34" i="3"/>
  <c r="P33" i="3"/>
  <c r="K33" i="3"/>
  <c r="F33" i="3"/>
  <c r="P32" i="3"/>
  <c r="K32" i="3"/>
  <c r="F32" i="3"/>
  <c r="P31" i="3"/>
  <c r="K31" i="3"/>
  <c r="F31" i="3"/>
  <c r="P30" i="3"/>
  <c r="K30" i="3"/>
  <c r="F30" i="3"/>
  <c r="P29" i="3"/>
  <c r="K29" i="3"/>
  <c r="F29" i="3"/>
  <c r="P28" i="3"/>
  <c r="F28" i="3"/>
  <c r="P27" i="3"/>
  <c r="K27" i="3"/>
  <c r="F27" i="3"/>
  <c r="O11" i="3"/>
  <c r="N11" i="3"/>
  <c r="J11" i="3"/>
  <c r="I11" i="3"/>
  <c r="E11" i="3"/>
  <c r="D11" i="3"/>
  <c r="P10" i="3"/>
  <c r="K10" i="3"/>
  <c r="F10" i="3"/>
  <c r="H11" i="3"/>
  <c r="C11" i="3"/>
  <c r="P8" i="3"/>
  <c r="K8" i="3"/>
  <c r="F8" i="3"/>
  <c r="M6" i="3"/>
  <c r="H6" i="3"/>
  <c r="M5" i="3"/>
  <c r="H5" i="3"/>
  <c r="L118" i="2"/>
  <c r="K118" i="2"/>
  <c r="H90" i="2"/>
  <c r="H86" i="2"/>
  <c r="G62" i="5" s="1"/>
  <c r="H85" i="2"/>
  <c r="H77" i="2"/>
  <c r="G77" i="2"/>
  <c r="H76" i="2"/>
  <c r="G76" i="2"/>
  <c r="P70" i="2"/>
  <c r="P71" i="2" s="1"/>
  <c r="N70" i="2"/>
  <c r="N71" i="2" s="1"/>
  <c r="L70" i="2"/>
  <c r="L71" i="2" s="1"/>
  <c r="O142" i="2"/>
  <c r="H46" i="2"/>
  <c r="H50" i="5" s="1"/>
  <c r="P34" i="2"/>
  <c r="P35" i="2" s="1"/>
  <c r="N34" i="2"/>
  <c r="N35" i="2" s="1"/>
  <c r="L34" i="2"/>
  <c r="L35" i="2" s="1"/>
  <c r="H34" i="2"/>
  <c r="H35" i="2" s="1"/>
  <c r="P33" i="2"/>
  <c r="O33" i="2"/>
  <c r="N33" i="2"/>
  <c r="M33" i="2"/>
  <c r="L33" i="2"/>
  <c r="K33" i="2"/>
  <c r="H33" i="2"/>
  <c r="G33" i="2"/>
  <c r="D18" i="3" l="1"/>
  <c r="D18" i="9"/>
  <c r="D13" i="3"/>
  <c r="F13" i="3" s="1"/>
  <c r="D13" i="9"/>
  <c r="Q69" i="2"/>
  <c r="H70" i="2"/>
  <c r="H71" i="2" s="1"/>
  <c r="E170" i="2"/>
  <c r="L93" i="2"/>
  <c r="E171" i="2" s="1"/>
  <c r="F18" i="3"/>
  <c r="K62" i="3"/>
  <c r="P62" i="3"/>
  <c r="J50" i="2"/>
  <c r="I50" i="2"/>
  <c r="I18" i="3"/>
  <c r="K18" i="3" s="1"/>
  <c r="Q59" i="2"/>
  <c r="H97" i="2"/>
  <c r="Q85" i="2"/>
  <c r="H166" i="2" s="1"/>
  <c r="G35" i="2"/>
  <c r="H38" i="3"/>
  <c r="F42" i="3"/>
  <c r="C37" i="3"/>
  <c r="K9" i="3"/>
  <c r="K11" i="3" s="1"/>
  <c r="F11" i="3"/>
  <c r="C38" i="3"/>
  <c r="F9" i="3"/>
  <c r="M11" i="3"/>
  <c r="M38" i="3" s="1"/>
  <c r="H37" i="3"/>
  <c r="P9" i="3"/>
  <c r="P11" i="3" s="1"/>
  <c r="H87" i="2"/>
  <c r="G29" i="5" s="1"/>
  <c r="Q86" i="2"/>
  <c r="H167" i="2" s="1"/>
  <c r="F18" i="9" l="1"/>
  <c r="I18" i="9"/>
  <c r="S118" i="2"/>
  <c r="S126" i="2" s="1"/>
  <c r="S129" i="2" s="1"/>
  <c r="O157" i="2"/>
  <c r="F13" i="9"/>
  <c r="I13" i="9"/>
  <c r="T117" i="2"/>
  <c r="S124" i="2"/>
  <c r="Q70" i="2"/>
  <c r="Q71" i="2" s="1"/>
  <c r="O144" i="2"/>
  <c r="O145" i="2" s="1"/>
  <c r="N117" i="2"/>
  <c r="G37" i="5"/>
  <c r="Q97" i="2"/>
  <c r="T118" i="2"/>
  <c r="U117" i="2" s="1"/>
  <c r="T127" i="2"/>
  <c r="I13" i="3"/>
  <c r="N13" i="3" s="1"/>
  <c r="N18" i="3"/>
  <c r="N20" i="3"/>
  <c r="N21" i="3" s="1"/>
  <c r="H62" i="5"/>
  <c r="L94" i="2"/>
  <c r="E172" i="2" s="1"/>
  <c r="H63" i="2"/>
  <c r="Q61" i="2"/>
  <c r="H91" i="2"/>
  <c r="H93" i="2" s="1"/>
  <c r="E35" i="3"/>
  <c r="E37" i="3" s="1"/>
  <c r="C44" i="3"/>
  <c r="Q87" i="2"/>
  <c r="H168" i="2" s="1"/>
  <c r="K18" i="9" l="1"/>
  <c r="N18" i="9"/>
  <c r="P18" i="9" s="1"/>
  <c r="H64" i="2"/>
  <c r="D23" i="9"/>
  <c r="N13" i="9"/>
  <c r="K13" i="9"/>
  <c r="I24" i="3"/>
  <c r="I24" i="9"/>
  <c r="T124" i="2"/>
  <c r="T126" i="2"/>
  <c r="I23" i="3" s="1"/>
  <c r="K13" i="3"/>
  <c r="P18" i="3"/>
  <c r="H29" i="5"/>
  <c r="H37" i="5"/>
  <c r="H173" i="2"/>
  <c r="D23" i="3"/>
  <c r="F23" i="3" s="1"/>
  <c r="F35" i="3" s="1"/>
  <c r="G31" i="5"/>
  <c r="G64" i="5"/>
  <c r="Q63" i="2"/>
  <c r="Q64" i="2" s="1"/>
  <c r="Q91" i="2"/>
  <c r="H170" i="2" s="1"/>
  <c r="E38" i="3"/>
  <c r="E44" i="3" s="1"/>
  <c r="C52" i="3"/>
  <c r="F23" i="9" l="1"/>
  <c r="F35" i="9" s="1"/>
  <c r="F37" i="9" s="1"/>
  <c r="D35" i="9"/>
  <c r="T129" i="2"/>
  <c r="I23" i="9"/>
  <c r="U118" i="2"/>
  <c r="U126" i="2" s="1"/>
  <c r="N23" i="9" s="1"/>
  <c r="D35" i="3"/>
  <c r="D38" i="3" s="1"/>
  <c r="Q93" i="2"/>
  <c r="H94" i="2"/>
  <c r="G66" i="5"/>
  <c r="H64" i="5"/>
  <c r="H66" i="5" s="1"/>
  <c r="F71" i="5"/>
  <c r="F76" i="5" s="1"/>
  <c r="G99" i="2"/>
  <c r="F37" i="3"/>
  <c r="C56" i="3"/>
  <c r="C55" i="3"/>
  <c r="C53" i="3"/>
  <c r="K23" i="9" l="1"/>
  <c r="I35" i="9"/>
  <c r="D37" i="9"/>
  <c r="D38" i="9"/>
  <c r="Q94" i="2"/>
  <c r="H33" i="5" s="1"/>
  <c r="F62" i="9"/>
  <c r="U124" i="2"/>
  <c r="N23" i="3"/>
  <c r="U127" i="2"/>
  <c r="N24" i="9" s="1"/>
  <c r="P23" i="9" s="1"/>
  <c r="D37" i="3"/>
  <c r="H31" i="5"/>
  <c r="H171" i="2"/>
  <c r="G33" i="5"/>
  <c r="H96" i="2"/>
  <c r="G35" i="5" s="1"/>
  <c r="F62" i="3"/>
  <c r="G101" i="2"/>
  <c r="D44" i="3"/>
  <c r="F38" i="3"/>
  <c r="F44" i="3" s="1"/>
  <c r="N35" i="9" l="1"/>
  <c r="D44" i="9"/>
  <c r="F38" i="9"/>
  <c r="F44" i="9" s="1"/>
  <c r="Q96" i="2"/>
  <c r="H35" i="5" s="1"/>
  <c r="H172" i="2"/>
  <c r="I37" i="9"/>
  <c r="I38" i="9"/>
  <c r="I44" i="9" s="1"/>
  <c r="K63" i="9"/>
  <c r="K35" i="9"/>
  <c r="N24" i="3"/>
  <c r="U129" i="2"/>
  <c r="K40" i="3"/>
  <c r="K42" i="3" s="1"/>
  <c r="H40" i="3"/>
  <c r="H42" i="3" s="1"/>
  <c r="H44" i="3" s="1"/>
  <c r="F52" i="3"/>
  <c r="N38" i="9" l="1"/>
  <c r="N44" i="9" s="1"/>
  <c r="N37" i="9"/>
  <c r="K37" i="9"/>
  <c r="K38" i="9"/>
  <c r="H40" i="9"/>
  <c r="H42" i="9" s="1"/>
  <c r="H44" i="9" s="1"/>
  <c r="H52" i="9" s="1"/>
  <c r="H55" i="9" s="1"/>
  <c r="F52" i="9"/>
  <c r="K40" i="9"/>
  <c r="K42" i="9" s="1"/>
  <c r="F53" i="3"/>
  <c r="F87" i="5"/>
  <c r="F89" i="5" s="1"/>
  <c r="F98" i="5" s="1"/>
  <c r="F56" i="3"/>
  <c r="D56" i="3" s="1"/>
  <c r="F55" i="3"/>
  <c r="H52" i="3"/>
  <c r="K44" i="9" l="1"/>
  <c r="P40" i="9" s="1"/>
  <c r="P42" i="9" s="1"/>
  <c r="H53" i="9"/>
  <c r="H56" i="9"/>
  <c r="F55" i="9"/>
  <c r="F53" i="9"/>
  <c r="F56" i="9"/>
  <c r="D56" i="9" s="1"/>
  <c r="J24" i="3"/>
  <c r="F100" i="5"/>
  <c r="F102" i="5"/>
  <c r="H55" i="3"/>
  <c r="H56" i="3"/>
  <c r="H53" i="3"/>
  <c r="M40" i="9" l="1"/>
  <c r="M42" i="9" s="1"/>
  <c r="M44" i="9" s="1"/>
  <c r="M52" i="9" s="1"/>
  <c r="K52" i="9"/>
  <c r="K55" i="9" s="1"/>
  <c r="K23" i="3"/>
  <c r="K35" i="3" s="1"/>
  <c r="J35" i="3"/>
  <c r="K53" i="9" l="1"/>
  <c r="K56" i="9"/>
  <c r="I56" i="9" s="1"/>
  <c r="M56" i="9"/>
  <c r="M55" i="9"/>
  <c r="M53" i="9"/>
  <c r="G71" i="5"/>
  <c r="G76" i="5" s="1"/>
  <c r="K63" i="3"/>
  <c r="J37" i="3"/>
  <c r="J38" i="3"/>
  <c r="J44" i="3" s="1"/>
  <c r="A3" i="3"/>
  <c r="A3" i="9" s="1"/>
  <c r="A7" i="5"/>
  <c r="K37" i="3" l="1"/>
  <c r="K38" i="3"/>
  <c r="K44" i="3" s="1"/>
  <c r="M40" i="3" s="1"/>
  <c r="M42" i="3" s="1"/>
  <c r="M44" i="3" s="1"/>
  <c r="M52" i="3" s="1"/>
  <c r="P23" i="3"/>
  <c r="K52" i="3" l="1"/>
  <c r="K53" i="3" s="1"/>
  <c r="P40" i="3"/>
  <c r="P42" i="3" s="1"/>
  <c r="M53" i="3"/>
  <c r="M56" i="3"/>
  <c r="M55" i="3"/>
  <c r="K55" i="3" l="1"/>
  <c r="K56" i="3"/>
  <c r="I56" i="3" s="1"/>
  <c r="G87" i="5"/>
  <c r="G89" i="5" s="1"/>
  <c r="G98" i="5" s="1"/>
  <c r="G100" i="5" s="1"/>
  <c r="G102" i="5" l="1"/>
  <c r="I35" i="3" l="1"/>
  <c r="I38" i="3" s="1"/>
  <c r="I44" i="3" s="1"/>
  <c r="N35" i="3" l="1"/>
  <c r="N37" i="3" s="1"/>
  <c r="I37" i="3"/>
  <c r="N38" i="3" l="1"/>
  <c r="N44" i="3" s="1"/>
  <c r="K170" i="2"/>
  <c r="K171" i="2" s="1"/>
  <c r="O169" i="2"/>
  <c r="O170" i="2" l="1"/>
  <c r="O171" i="2" l="1"/>
  <c r="O172" i="2"/>
  <c r="O13" i="3" s="1"/>
  <c r="O16" i="3" l="1"/>
  <c r="O16" i="9"/>
  <c r="O15" i="3"/>
  <c r="P13" i="9" l="1"/>
  <c r="O35" i="9"/>
  <c r="P63" i="9"/>
  <c r="P35" i="9"/>
  <c r="P13" i="3"/>
  <c r="P35" i="3" s="1"/>
  <c r="O35" i="3"/>
  <c r="O37" i="3" s="1"/>
  <c r="O37" i="9" l="1"/>
  <c r="O38" i="9"/>
  <c r="O44" i="9" s="1"/>
  <c r="P38" i="9"/>
  <c r="P44" i="9" s="1"/>
  <c r="P52" i="9" s="1"/>
  <c r="P37" i="9"/>
  <c r="O38" i="3"/>
  <c r="O44" i="3" s="1"/>
  <c r="P63" i="3"/>
  <c r="P38" i="3"/>
  <c r="P44" i="3" s="1"/>
  <c r="P52" i="3" s="1"/>
  <c r="H76" i="5"/>
  <c r="P37" i="3"/>
  <c r="P53" i="9" l="1"/>
  <c r="P55" i="9"/>
  <c r="P56" i="9"/>
  <c r="N56" i="9" s="1"/>
  <c r="P53" i="3"/>
  <c r="H87" i="5"/>
  <c r="H89" i="5" s="1"/>
  <c r="H98" i="5" s="1"/>
  <c r="P56" i="3"/>
  <c r="N56" i="3" s="1"/>
  <c r="P55" i="3"/>
  <c r="H100" i="5" l="1"/>
  <c r="H102" i="5"/>
</calcChain>
</file>

<file path=xl/sharedStrings.xml><?xml version="1.0" encoding="utf-8"?>
<sst xmlns="http://schemas.openxmlformats.org/spreadsheetml/2006/main" count="813" uniqueCount="532">
  <si>
    <t xml:space="preserve">Santa Clara County Office of Education Collective Bargaining Disclosure Form </t>
  </si>
  <si>
    <t>Government Code Section 3547.5</t>
  </si>
  <si>
    <t>Before a public school employer enters into a written agreement with an exclusive representative covering matters within the scope of representation, the major provisions of the agreement, including, but not limited to, the costs that would be incurred by the public school employer under the agreement for the current and subsequent fiscal years, shall be disclosed at a public meeting of the public school employer in a format established for this purpose by the Superintendent of Public Instruction.</t>
  </si>
  <si>
    <t>The intent of the legislation is to ensure that members of the public are informed of the major provisions of a collective bargaining agreement before it becomes binding on the district.</t>
  </si>
  <si>
    <t>As salaries and benefits make up the majority of a school district's budget, Santa Clara County Office of Education (SCCOE), works in partnership with the Santa Clara County School Districts by performing a review of the Collective Bargaining Disclosure Forms and providing a Letter addressed to the Governing Board President stating our opinion of the impact of the Collective Bargaining agreement on the District's General Fund Budget.</t>
  </si>
  <si>
    <t>A separate form must be completed for each bargaining unit</t>
  </si>
  <si>
    <t xml:space="preserve">Descriptions of the Workbook Tabs </t>
  </si>
  <si>
    <t xml:space="preserve">Submit to COE </t>
  </si>
  <si>
    <t xml:space="preserve">Present to Governing Board </t>
  </si>
  <si>
    <t xml:space="preserve">Tab 1 </t>
  </si>
  <si>
    <t xml:space="preserve">General information and instructions. This tab is just for your general information- no need to print it </t>
  </si>
  <si>
    <t xml:space="preserve">Tab 2 </t>
  </si>
  <si>
    <t xml:space="preserve">Summary of Proposed Agreement </t>
  </si>
  <si>
    <t xml:space="preserve">Required </t>
  </si>
  <si>
    <t xml:space="preserve">Optional </t>
  </si>
  <si>
    <t>Begin by entering the required information into the Summary of Proposed Agreement Tab.</t>
  </si>
  <si>
    <t>Cells which are Blue are cells that are available for data entry</t>
  </si>
  <si>
    <t>You may include this with your Disclosure Form to your Board, but it is not required.</t>
  </si>
  <si>
    <t>Tab 3</t>
  </si>
  <si>
    <t>Impact to Multiyear Projection</t>
  </si>
  <si>
    <t>Required</t>
  </si>
  <si>
    <t>strongly recommended</t>
  </si>
  <si>
    <t>Tab 4</t>
  </si>
  <si>
    <t>Tab 5</t>
  </si>
  <si>
    <t>Disclosure</t>
  </si>
  <si>
    <t>The Disclosure Tab pulls from Summary of Proposed Agreement Tab, the Impact to Multiyear Projection Tab, and the Assumptions and Narratives Tab</t>
  </si>
  <si>
    <t>This tab contains the information required to be presented in the public disclosure of the Collective Bargaining Agreement as detailed by the CDE Management Advisory 92-01 dated May 15, 1992.</t>
  </si>
  <si>
    <t>Once completed, please print this form and have the District Superintendent and CBO sign the certification prior to presenting to your Board. Send the signed Certification to your COE DBAS Advisor, and present it to your Board along with the Agreement.</t>
  </si>
  <si>
    <t xml:space="preserve">Once the Board has approved the agreement, Please have the Board President sign the Certification and resend it to your COE DBAS Advisor </t>
  </si>
  <si>
    <t>Tab 6</t>
  </si>
  <si>
    <t>Statute</t>
  </si>
  <si>
    <t xml:space="preserve">This tab is just for your general information no need to print it </t>
  </si>
  <si>
    <t xml:space="preserve">Additional Required  Documents </t>
  </si>
  <si>
    <t>A copy of the Tentative Agreement</t>
  </si>
  <si>
    <t xml:space="preserve">Only Columns A- H are printed </t>
  </si>
  <si>
    <t>SUMMARY OF PROPOSED AGREEMENT ON THE GENERAL FUND</t>
  </si>
  <si>
    <t xml:space="preserve">Enter Data in Blue Cells </t>
  </si>
  <si>
    <t xml:space="preserve">Grey Cells are calculations </t>
  </si>
  <si>
    <t>This document is REQUIRED whenever a NEW or AMENDED agreement is ratified.</t>
  </si>
  <si>
    <t>Between</t>
  </si>
  <si>
    <t>(Separate disclosures must be made for each bargaining unit agreement)</t>
  </si>
  <si>
    <t>with the</t>
  </si>
  <si>
    <t xml:space="preserve"># FTE Represented  Certificated </t>
  </si>
  <si>
    <t xml:space="preserve"># FTE Represented Classified </t>
  </si>
  <si>
    <t xml:space="preserve">To be acted upon by the Governing Board at its meeting on : </t>
  </si>
  <si>
    <t xml:space="preserve"> (enter Date)</t>
  </si>
  <si>
    <t>Budget Revisions to be INPUT no later than 45 days after approval: (will calc + 45 days)</t>
  </si>
  <si>
    <t xml:space="preserve">Estimated date of salary change included in payroll </t>
  </si>
  <si>
    <t xml:space="preserve">Funds other than the General Fund </t>
  </si>
  <si>
    <t>GENERAL</t>
  </si>
  <si>
    <t>Section 1: PERIOD OF THE AGREEMENT</t>
  </si>
  <si>
    <t>The proposed agreement covers the period beginning on:</t>
  </si>
  <si>
    <t>(enter Begin Date)</t>
  </si>
  <si>
    <t>and ending on:</t>
  </si>
  <si>
    <t>(enter End Date)</t>
  </si>
  <si>
    <t xml:space="preserve">Indicate ALL fiscal years covered: </t>
  </si>
  <si>
    <t>Fiscal Years:</t>
  </si>
  <si>
    <t>2024-25</t>
  </si>
  <si>
    <t>2025-26</t>
  </si>
  <si>
    <t>Is this agreement a reopener of a previously approved agreement?</t>
  </si>
  <si>
    <t>Is this agreement a result of a "Me Too" Clause?</t>
  </si>
  <si>
    <t>If Yes, Please provide details</t>
  </si>
  <si>
    <t xml:space="preserve"> CURRENT YEAR COMPENSATION PROVISIONS GENERAL FUND ONLY </t>
  </si>
  <si>
    <t xml:space="preserve">CURRENT YEAR COMPENSTATION PROVISION TO OTHER FUNDS </t>
  </si>
  <si>
    <t>Section 2: SALARIES: PERCENTAGE CHANGE IN SALARIES IN PROPOSED AGREEMENT:</t>
  </si>
  <si>
    <t xml:space="preserve">Fund </t>
  </si>
  <si>
    <t>Fund</t>
  </si>
  <si>
    <t>The proposed agreement includes the following costs for salaries for the above-mentioned Bargaining Unit:</t>
  </si>
  <si>
    <t xml:space="preserve">Current Year Salary Cost Before Settlement for this Bargaining Unit </t>
  </si>
  <si>
    <t xml:space="preserve">Certificated </t>
  </si>
  <si>
    <t>Classified</t>
  </si>
  <si>
    <t>(Based on Year to Date (YTD) Actuals Projected through 6/30):</t>
  </si>
  <si>
    <t>Current Year Salary Cost After Settlement for this Bargaining Unit</t>
  </si>
  <si>
    <t>(Include any retroactive pay increases or (decreases) or one-time bonuses/stipends or (reductions), as applicable):</t>
  </si>
  <si>
    <t xml:space="preserve">Change in Salary Cost per BU </t>
  </si>
  <si>
    <t>Percentage Increase or (Decrease):</t>
  </si>
  <si>
    <t>SALARY CHANGE FOR AN AVERAGE, REPRESENTED EMPLOYEE FROM PRIOR YEAR</t>
  </si>
  <si>
    <t>(Includes annual step/column movement on schedule):</t>
  </si>
  <si>
    <t>Salary Increase or (Decrease)</t>
  </si>
  <si>
    <t>% increase or (decrease) to existing schedule</t>
  </si>
  <si>
    <t>Step &amp; column</t>
  </si>
  <si>
    <t>average % annual change over the prior year schedule</t>
  </si>
  <si>
    <t>TOTAL PERCENTAGE CHANGE FOR AVERAGE REPRESENTED EMPLOYEE</t>
  </si>
  <si>
    <t>Indicate Total # of Instructional Days to be provided for fiscal year:</t>
  </si>
  <si>
    <t>Section 3: BENEFITS: PERCENTAGE CHANGE IN EMPLOYEE BENEFITS IN PROPOSED AGREEMENT:</t>
  </si>
  <si>
    <t>The proposed agreement includes the following costs for employee statutory and health/welfare benefits:</t>
  </si>
  <si>
    <t>Statutory Benefits: (object 3XXX less 34XX)</t>
  </si>
  <si>
    <t>(STRS, PERS, Workers Compensation, Unemployment Insurance, Social Security, Medicare)</t>
  </si>
  <si>
    <t>Total Statutory Benefit Costs for this Bargaining Unit only:</t>
  </si>
  <si>
    <t xml:space="preserve">Enter the STRS and PERS Rates for the current and Subsequent years </t>
  </si>
  <si>
    <t>Current Costs:</t>
  </si>
  <si>
    <t>2026-27</t>
  </si>
  <si>
    <t>Proposed ongoing Increase:</t>
  </si>
  <si>
    <t>STRS Rate</t>
  </si>
  <si>
    <t>Proposed one-time Increase</t>
  </si>
  <si>
    <t>PERS Rate</t>
  </si>
  <si>
    <t>Total Current year Proposed Costs</t>
  </si>
  <si>
    <t>Total Cost Increase or (decrease):</t>
  </si>
  <si>
    <t>Percentage Change:</t>
  </si>
  <si>
    <t>District Health and Welfare Plans - Object 34XX (Medical, Dental, Vision, Life Insurance, Other)</t>
  </si>
  <si>
    <t>Total Health and Welfare Costs for this Bargaining Unit only:</t>
  </si>
  <si>
    <t>Proposed Costs:</t>
  </si>
  <si>
    <t>Employer paid Health and Welfare Benefit CAP Information:</t>
  </si>
  <si>
    <t>Yes</t>
  </si>
  <si>
    <t xml:space="preserve">Are Health/ Welfare Benefits Capped? </t>
  </si>
  <si>
    <t>No</t>
  </si>
  <si>
    <t xml:space="preserve">If Benefits are capped please complete the following: </t>
  </si>
  <si>
    <t>Current Cap:</t>
  </si>
  <si>
    <t>Proposed Cap</t>
  </si>
  <si>
    <t xml:space="preserve">Average Capped Amount increase/decrease per FTE </t>
  </si>
  <si>
    <t>what is the highest Cap per FTE</t>
  </si>
  <si>
    <t xml:space="preserve">what is the Lowest Cap per FTE </t>
  </si>
  <si>
    <t>Dental</t>
  </si>
  <si>
    <t>Vision</t>
  </si>
  <si>
    <t xml:space="preserve">Life Insurance </t>
  </si>
  <si>
    <t xml:space="preserve">other: please describe </t>
  </si>
  <si>
    <t>Section 4: TOTAL COST INCREASE OR (SAVINGS) FOR SALARIES AND BENEFITS IN THE PROPOSED AGREEMENT:</t>
  </si>
  <si>
    <t>Current Year Combined Cost Before Settlement: (data pulls from above)</t>
  </si>
  <si>
    <t>(Based on YTD Actuals Projected through 6/30 and current agreement)</t>
  </si>
  <si>
    <t xml:space="preserve">Total All Funds </t>
  </si>
  <si>
    <t>Salaries</t>
  </si>
  <si>
    <t xml:space="preserve"> </t>
  </si>
  <si>
    <t>Benefits</t>
  </si>
  <si>
    <t>Total:</t>
  </si>
  <si>
    <t>Current Year Cost After Settlement: (data pulls from above)</t>
  </si>
  <si>
    <t>(Include any retroactive pay increases or (decreases) or one-time bonuses/stipends or (reductions)):</t>
  </si>
  <si>
    <t xml:space="preserve">TOTAL COST INCREASE OR (DECREASE) TO THE GENERAL FUND </t>
  </si>
  <si>
    <t>(This amount should tie to the multiyear projection sections for 1XXX-3XXX)</t>
  </si>
  <si>
    <t>The following are additional compensation and non-compensation provisions contained in the proposed agreement: (Indicate, IN DETAIL, the terms of the agreement covered in each section)</t>
  </si>
  <si>
    <t>FISCAL IMPACT IN CURRENT AND TWO SUBSEQUENT FISCAL YEARS</t>
  </si>
  <si>
    <t>These calculations are used to Provide estimates in the subsequent years in the Impact to Multiyear Projection</t>
  </si>
  <si>
    <t>%</t>
  </si>
  <si>
    <t xml:space="preserve">Salary </t>
  </si>
  <si>
    <t>Salary</t>
  </si>
  <si>
    <t xml:space="preserve">Does the Agreement contain additional increases to Health and Welfare Benefits? </t>
  </si>
  <si>
    <t xml:space="preserve">Change in FTE impact -Salaries </t>
  </si>
  <si>
    <t>Certificated</t>
  </si>
  <si>
    <t xml:space="preserve">enter decrease as a negative </t>
  </si>
  <si>
    <t xml:space="preserve">Indicate the current status (whether settled or pending settlement) of the remaining units: </t>
  </si>
  <si>
    <t xml:space="preserve"> Name of Bargaining Unit </t>
  </si>
  <si>
    <t>Settled</t>
  </si>
  <si>
    <t>Status  (Settled/ Not Settled)</t>
  </si>
  <si>
    <t>Not Settled</t>
  </si>
  <si>
    <t>If Settled, was the Impact of agreement Included in last submitted Budget?</t>
  </si>
  <si>
    <t xml:space="preserve">Total Impact of Remaining Bargaining Units on General Fund Only </t>
  </si>
  <si>
    <t>Projected ongoing impact to Object Codes 1000-1999</t>
  </si>
  <si>
    <t>Projected one-time impact to Object Codes 1000-1999</t>
  </si>
  <si>
    <t>Projected ongoing impact to Object codes 2000-2999</t>
  </si>
  <si>
    <t>Projected one-time impact to Object codes 2000-2999</t>
  </si>
  <si>
    <t>Projected one-time impact to Object Codes 3000-3999</t>
  </si>
  <si>
    <t xml:space="preserve"> Multi-year agreements</t>
  </si>
  <si>
    <t>Minimum State Reserve Percentage (input %)</t>
  </si>
  <si>
    <t>Minimum State Reserve Requirement: (Formula includes Total Exp/Uses x Minimum Reserve %)</t>
  </si>
  <si>
    <t>IMPACT OF PROPOSED AGREEMENT ON THE GENERAL FUND BUDGET</t>
  </si>
  <si>
    <t>(Reflect both Unrestricted and Restricted General Fund Budget Amounts)</t>
  </si>
  <si>
    <t>Current Fiscal Year      2024-25</t>
  </si>
  <si>
    <t>First Subsequent Year  2025-26</t>
  </si>
  <si>
    <t>Second Subsequent Year  2026-27</t>
  </si>
  <si>
    <t xml:space="preserve">Impact of the Agreement for: </t>
  </si>
  <si>
    <t>(Col. 1)</t>
  </si>
  <si>
    <t>(Col. 2)</t>
  </si>
  <si>
    <t>(Col. 3)</t>
  </si>
  <si>
    <t>(Col. 4)</t>
  </si>
  <si>
    <t>Latest Board-Approved Budget Before Settlement</t>
  </si>
  <si>
    <t>Adjustments as a 
Direct Result of 
this Proposed 
Settlement</t>
  </si>
  <si>
    <t xml:space="preserve">Other Revisions 
(Including Other 
Proposed BU 
Agreements) 
</t>
  </si>
  <si>
    <t>Projected District 
Budget After Settlement 
of Agreement
(Cols. 1 + 2 + 3)</t>
  </si>
  <si>
    <t>'Please NOTE:  The title reflected in Col. 1 can be modified if the agreement is being approved along with the Adopted Budget Process.  In this case, Col. 4 should reflect the Adopted Budget including the salary agreement and Col. 1 would reflect the Adopted Budget less Col. 2, the actual cost of the agreement.</t>
  </si>
  <si>
    <t xml:space="preserve">Date of MYP from latest Board Approved Budget  </t>
  </si>
  <si>
    <t xml:space="preserve">REVENUES:  </t>
  </si>
  <si>
    <t>LCFF Sources</t>
  </si>
  <si>
    <t>(8010-8099)</t>
  </si>
  <si>
    <t>Remaining Revenues</t>
  </si>
  <si>
    <t>(8100-8799)</t>
  </si>
  <si>
    <t>Other Sources and Transfers In</t>
  </si>
  <si>
    <t>(8900-8999)</t>
  </si>
  <si>
    <t>TOTAL REVENUE</t>
  </si>
  <si>
    <t>OPERATING EXPENDITURES</t>
  </si>
  <si>
    <t xml:space="preserve">  1000 Certificated Salaries</t>
  </si>
  <si>
    <t xml:space="preserve"> increase for multiyear agreement 1st subsequent year </t>
  </si>
  <si>
    <t xml:space="preserve"> increase for multiyear agreement 2nd subsequent year </t>
  </si>
  <si>
    <t xml:space="preserve"> Additional Adjustments to Objects 1000-1999</t>
  </si>
  <si>
    <t xml:space="preserve">  2000 Classified Salaries</t>
  </si>
  <si>
    <t xml:space="preserve"> Additional Adjustments to Objects 2000-2999</t>
  </si>
  <si>
    <t xml:space="preserve">  3000 Benefits</t>
  </si>
  <si>
    <t xml:space="preserve"> Additional Adjustments to Objects 3000-3999</t>
  </si>
  <si>
    <t xml:space="preserve">  4000 Instructional Supplies</t>
  </si>
  <si>
    <t xml:space="preserve">  5000 Contracted Services</t>
  </si>
  <si>
    <t xml:space="preserve">  6000 Capital Outlay</t>
  </si>
  <si>
    <t>Other Outgo (excluding Transfers of Indirect Costs)</t>
  </si>
  <si>
    <t>7100-7299, 7400-7499</t>
  </si>
  <si>
    <t xml:space="preserve"> Other Outgo - Indirect Costs</t>
  </si>
  <si>
    <t>7300-7399</t>
  </si>
  <si>
    <t>Transfers Out</t>
  </si>
  <si>
    <t>7600-7629</t>
  </si>
  <si>
    <t>Other Uses</t>
  </si>
  <si>
    <t>7630-7699</t>
  </si>
  <si>
    <t>Other Adjustments</t>
  </si>
  <si>
    <t/>
  </si>
  <si>
    <t>TOTAL EXPENDITURES</t>
  </si>
  <si>
    <t>OPERATING SURPLUS/(DEFICIT)</t>
  </si>
  <si>
    <t>INCREASE/(DECREASE) TO FUND BALANCE</t>
  </si>
  <si>
    <t>BEGINNING FUND BALANCE 9791-92</t>
  </si>
  <si>
    <t>Prior-Year Adjustments 9793-95</t>
  </si>
  <si>
    <t>NET BEGINNING BALANCE</t>
  </si>
  <si>
    <t>ENDING FUND BALANCE (EFB)</t>
  </si>
  <si>
    <t>COMPONENTS OF EFB:</t>
  </si>
  <si>
    <t>Nonspendable (9711-9719)</t>
  </si>
  <si>
    <t>Restricted (9740)</t>
  </si>
  <si>
    <t>Committed (9750/9760)</t>
  </si>
  <si>
    <t>Assigned (9780)</t>
  </si>
  <si>
    <t>REU (9789)</t>
  </si>
  <si>
    <t>Unassigned/Unappropriated (9790)</t>
  </si>
  <si>
    <t xml:space="preserve">Are budgets in balance? </t>
  </si>
  <si>
    <t>FUND 17 RESERVES (9789) or N/A</t>
  </si>
  <si>
    <t xml:space="preserve">Total Reserves </t>
  </si>
  <si>
    <t xml:space="preserve"> Reserve  level %</t>
  </si>
  <si>
    <t>Do not leave blue boxes empty, if not applicable to this agreement, type N/A</t>
  </si>
  <si>
    <r>
      <t>NARRATIVE OF AGREEMENT:</t>
    </r>
    <r>
      <rPr>
        <sz val="10"/>
        <rFont val="Aptos Narrow"/>
        <family val="2"/>
        <scheme val="minor"/>
      </rPr>
      <t xml:space="preserve"> Provide a brief narrative of the proposed changes in compensation or health premiums, including percentage changes, effective dates, and comments and/or explanations.  </t>
    </r>
    <r>
      <rPr>
        <b/>
        <i/>
        <sz val="10"/>
        <color theme="4" tint="-0.249977111117893"/>
        <rFont val="Aptos Narrow"/>
        <family val="2"/>
        <scheme val="minor"/>
      </rPr>
      <t>(text pulls into disclosure)</t>
    </r>
    <r>
      <rPr>
        <b/>
        <sz val="10"/>
        <rFont val="Aptos Narrow"/>
        <family val="2"/>
        <scheme val="minor"/>
      </rPr>
      <t>:</t>
    </r>
  </si>
  <si>
    <t>N/A</t>
  </si>
  <si>
    <t>(The information on this sheet is pulled from the Summary of Proposed Agreement, Impact to Multiyear Projection, and Assumptions and Narrative Tabs  of this Workbook which should be completed FIRST)</t>
  </si>
  <si>
    <t xml:space="preserve">FORM FOR PUBLIC DISCLOSURE </t>
  </si>
  <si>
    <t>OF PROPOSED COLLECTIVE BARGAINING AGREEMENT</t>
  </si>
  <si>
    <t xml:space="preserve">(AB1200 (Statutes of 1991, Chapter 1213) as revised by AB 2756 </t>
  </si>
  <si>
    <t xml:space="preserve">(Statutes of 2004, Chapter 25), Government Code 3547.5 &amp; 3540.2) </t>
  </si>
  <si>
    <t xml:space="preserve">SCHOOL DISTRICT </t>
  </si>
  <si>
    <r>
      <t xml:space="preserve">Government Code Section 3547.5: </t>
    </r>
    <r>
      <rPr>
        <b/>
        <u/>
        <sz val="10"/>
        <rFont val="Arial"/>
        <family val="2"/>
      </rPr>
      <t>Before</t>
    </r>
    <r>
      <rPr>
        <sz val="10"/>
        <rFont val="Arial"/>
        <family val="2"/>
      </rPr>
      <t xml:space="preserve"> a public school employer enters into a written agreement with an exclusive representative covering matters within the scope of representation, the major provisions of the agreement, including, but not limited to, the costs that would be incurred by the public school employer under the agreement for the current and subsequent fiscal years, shall be disclosed at a public meeting of the public school employer. </t>
    </r>
  </si>
  <si>
    <t xml:space="preserve">Intent of Legislation: To ensure that members of the public are informed of the major provisions of a collective bargaining agreement before it becomes binding on the school district. </t>
  </si>
  <si>
    <t>MAJOR PROVISIONS OF PROPOSED AGREEMENT WITH THE</t>
  </si>
  <si>
    <t xml:space="preserve">BARGAINING UNIT </t>
  </si>
  <si>
    <t>A.</t>
  </si>
  <si>
    <t>PERIOD OF AGREEMENT:</t>
  </si>
  <si>
    <t>The proposed bargaining agreement covers the period beginning</t>
  </si>
  <si>
    <t>and ending</t>
  </si>
  <si>
    <t xml:space="preserve">for the following fiscal years </t>
  </si>
  <si>
    <t>B.</t>
  </si>
  <si>
    <t xml:space="preserve">TOTAL COST CHANGE TO IMPLEMENT PROPOSED AGREEMENT (SALARIES &amp; BENEFITS) </t>
  </si>
  <si>
    <t>1.</t>
  </si>
  <si>
    <t>Current Year Costs Before Agreement</t>
  </si>
  <si>
    <t>2.</t>
  </si>
  <si>
    <t>Current Year Costs After Agreement</t>
  </si>
  <si>
    <t>3.</t>
  </si>
  <si>
    <t>Total Cost Change</t>
  </si>
  <si>
    <t>4.</t>
  </si>
  <si>
    <t>Percentage Change</t>
  </si>
  <si>
    <t>5.</t>
  </si>
  <si>
    <t>Value of a 1% Change</t>
  </si>
  <si>
    <t>C.</t>
  </si>
  <si>
    <t xml:space="preserve">PERCENTAGE SALARY CHANGE FOR AVERAGE, REPRESENTED EMPLOYEE </t>
  </si>
  <si>
    <t xml:space="preserve">The total percentage change in salary, including annual step and column movement on the salary schedule (as applicable), for the average, represented employee under this proposed agreement: </t>
  </si>
  <si>
    <t>Salary Schedule change</t>
  </si>
  <si>
    <t>(% Change To Existing Salary Schedule)</t>
  </si>
  <si>
    <t>(% change for one-time bonus/stipend or salary reduction)</t>
  </si>
  <si>
    <t>Step &amp; Column</t>
  </si>
  <si>
    <t>(Average % Change Over Prior Year Salary Schedule)</t>
  </si>
  <si>
    <t>Change in # of Workdays (+/-) Related to % Change</t>
  </si>
  <si>
    <t>Total # of Workdays to be provided in Fiscal Year</t>
  </si>
  <si>
    <t>6.</t>
  </si>
  <si>
    <t>D.</t>
  </si>
  <si>
    <t xml:space="preserve">PERCENTAGE BENEFITS CHANGE FOR BOTH STATUTORY AND DISTRICT-PROVIDED EMPLOYEE BENEFITS INCLUDED IN THIS PROPOSED AGREEMENT: </t>
  </si>
  <si>
    <t>Cost of Benefits Before Agreement</t>
  </si>
  <si>
    <t>Cost of Benefits After Agreement</t>
  </si>
  <si>
    <t>Percentage Change in Total Costs</t>
  </si>
  <si>
    <t>E.</t>
  </si>
  <si>
    <t xml:space="preserve">IMPACT OF PROPOSED AGREEMENT ON DISTRICT GENERAL FUND RESERVES </t>
  </si>
  <si>
    <t xml:space="preserve">State-Recommended Minimum Reserve Level (after implementation of Proposed Agreement) </t>
  </si>
  <si>
    <t>Based On Total Expenditures and Other Uses</t>
  </si>
  <si>
    <t>in the General Fund of:</t>
  </si>
  <si>
    <t xml:space="preserve">Percentage Reserve Level </t>
  </si>
  <si>
    <t>State Standard for District:</t>
  </si>
  <si>
    <t>Amount of State Minimum Reserve Standard:</t>
  </si>
  <si>
    <t xml:space="preserve">SUFFICIENCY OF DISTRICT GENERAL FUND UNRESTRICTED RESERVES to meet the minimum recommended level AFTER IMPLEMENTATION OF PROPOSED AGREEMENT: </t>
  </si>
  <si>
    <t xml:space="preserve">GENERAL FUND RESERVES </t>
  </si>
  <si>
    <t xml:space="preserve">Reserve for Economic </t>
  </si>
  <si>
    <t>Uncertainties (Object 9789)</t>
  </si>
  <si>
    <t xml:space="preserve">Unassigned/Unappropriated </t>
  </si>
  <si>
    <t xml:space="preserve">(Object 9790) </t>
  </si>
  <si>
    <t>Total Reserves:  (Object 9789 + 9790)</t>
  </si>
  <si>
    <t>SPECIAL RESERVE FUND (Fund 17, as applicable)</t>
  </si>
  <si>
    <t>7.</t>
  </si>
  <si>
    <t>Reserve for Economic Uncertainties</t>
  </si>
  <si>
    <t xml:space="preserve">(Object 9789) </t>
  </si>
  <si>
    <t>TOTAL DISTRICT RESERVES, applicable to State Minimum Reserve Standard:</t>
  </si>
  <si>
    <t>8.</t>
  </si>
  <si>
    <t>General Fund &amp; Special Reserve Fund:</t>
  </si>
  <si>
    <t>9.</t>
  </si>
  <si>
    <t>Percentage of General Fund Expenditures/Uses</t>
  </si>
  <si>
    <t>Difference between District Reserves and Minimum State Requirement</t>
  </si>
  <si>
    <t>F.</t>
  </si>
  <si>
    <t>G.</t>
  </si>
  <si>
    <t>H.</t>
  </si>
  <si>
    <t>I</t>
  </si>
  <si>
    <t>MULTIYEAR CONTRACT AGREEMENT PROVISIONS</t>
  </si>
  <si>
    <t>J</t>
  </si>
  <si>
    <t xml:space="preserve">FINANCIAL IMPACT OF PROPOSED AGREEMENT IN SUBSEQUENT FISCAL YEARS </t>
  </si>
  <si>
    <t>CERTIFICATION</t>
  </si>
  <si>
    <t>The information provided in this document summarizes the financial implications of the proposed agreement and is submitted for public disclosure in accordance with the requirements of AB 1200, AB 2756 and GC 3547.5.</t>
  </si>
  <si>
    <t>We hereby certify that the costs incurred by the school district under this agreement can be met by the district during the term of the agreement.</t>
  </si>
  <si>
    <t>District Superintendent - signature</t>
  </si>
  <si>
    <t>Date</t>
  </si>
  <si>
    <t>Chief Business Official- signature</t>
  </si>
  <si>
    <t xml:space="preserve">After public disclosure of the major provisions contained in this Summary, the Governing Board, at its </t>
  </si>
  <si>
    <t>meeting on</t>
  </si>
  <si>
    <t>Bargaining Unit.</t>
  </si>
  <si>
    <t>President, Governing Board</t>
  </si>
  <si>
    <t>(signature)</t>
  </si>
  <si>
    <t xml:space="preserve"> Statues Regarding Collective Bargaining Disclosure </t>
  </si>
  <si>
    <t>CODE</t>
  </si>
  <si>
    <t>Major Provision of the Code</t>
  </si>
  <si>
    <t>Education Code (EC) 42142</t>
  </si>
  <si>
    <t>Within 45 days of adopting a collective bargaining agreement, the superintendent of the school district shall forward to the county superintendent of schools any revisions to the school district’s current year budget that are necessary to fulfill the terms of that agreement. The school district must include any additional costs that may result from the terms of the collective bargaining agreement in any interim fiscal reports or multiyear fiscal projections.</t>
  </si>
  <si>
    <t>Government Code (GC) 3540.2</t>
  </si>
  <si>
    <t>A school district that has a qualified or negative certification pursuant to EC 42131 must allow the county office of education at least 10 working days to review and comment on any proposed agreement between the exclusive representatives and the public school employer. The school district must provide the county superintendent with all information relevant to an understanding of the financial impact(s) of the agreement pursuant to GC 3543.2.</t>
  </si>
  <si>
    <t>The Superintendent of Public Instruction (SPI) shall develop a format to use in generating the financial information (most county offices will recommend a format based on the SPI guidance for use by the districts in their county).</t>
  </si>
  <si>
    <t>The county superintendent shall notify the school district, the county board of education, the district superintendent, the governing board of the school district, and each parent and teacher organization of the district within those 10 days if, in their opinion, the agreement would endanger the fiscal well-being of the school district.</t>
  </si>
  <si>
    <t>A county office of education, or a school district for which the county board of education serves as the governing board, that has a qualified or negative certification pursuant to EC 1240 must allow the SPI at least 10 working days to review and comment on any proposed agreement or contract made between the exclusive representative and the public school employer or designated representative of the employer.</t>
  </si>
  <si>
    <t>Government Code 3547.5</t>
  </si>
  <si>
    <t>Before entering into a written agreement with an exclusive representative covering matters within the scope of representation, the public school employer must disclose the major provisions of the agreement, including, but not limited to, the costs that would be incurred by the public school employer under the agreement for the current and subsequent fiscal years at a public meeting in a format prescribed by the SPI.</t>
  </si>
  <si>
    <t>The superintendent of the school district and the chief business official must certify in writing that the costs incurred by the school district under the agreement can be met by the district during the term of the agreement.</t>
  </si>
  <si>
    <t>The district must prepare the certification in a format similar to that of the reports required pursuant to EC 42130 and 42131 and must itemize any budget revision necessary to meet the costs of the agreement in each year of its term.</t>
  </si>
  <si>
    <t xml:space="preserve">If the school district does not adopt all of the revisions to its budget needed in the current fiscal year to meet the costs of a collective bargaining agreement, the county superintendent of schools will issue a qualified or negative certification for the district on the next interim report. </t>
  </si>
  <si>
    <t>Government Code 53260</t>
  </si>
  <si>
    <t>Establishes a maximum cash settlement that a local agency employer may pay in the event of a contract termination.</t>
  </si>
  <si>
    <t>Government Code 53261</t>
  </si>
  <si>
    <t>Prohibits the cash settlement referred to in GC 53260 from including other noncash benefits except health benefits.</t>
  </si>
  <si>
    <t>Government Code 53262</t>
  </si>
  <si>
    <t>Requires the local agency to ratify contracts for upper level administrators in an open session of the governing board and that this be reflected in the governing body’s minutes.</t>
  </si>
  <si>
    <t>The Above information was taken from the FCMAT Procedural Manual 2024 Pages P-14-1  - P-14-2</t>
  </si>
  <si>
    <r>
      <t xml:space="preserve">SOURCE OF FUNDING FOR PROPOSED AGREEMENT: </t>
    </r>
    <r>
      <rPr>
        <sz val="10"/>
        <rFont val="Aptos Narrow"/>
        <family val="2"/>
        <scheme val="minor"/>
      </rPr>
      <t xml:space="preserve">Provide a brief narrative of the funds available in the current year to provide for the costs of this agreement.  </t>
    </r>
    <r>
      <rPr>
        <i/>
        <sz val="10"/>
        <color theme="4" tint="-0.249977111117893"/>
        <rFont val="Aptos Narrow"/>
        <family val="2"/>
        <scheme val="minor"/>
      </rPr>
      <t>(text pulls into disclosure):</t>
    </r>
  </si>
  <si>
    <r>
      <t xml:space="preserve">CONTINGENCY AND/OR RESTORATION LANGUAGE: </t>
    </r>
    <r>
      <rPr>
        <sz val="10"/>
        <rFont val="Aptos Narrow"/>
        <family val="2"/>
        <scheme val="minor"/>
      </rPr>
      <t xml:space="preserve">Describe specific areas identified for "Me Too" Clauses, Contingency, and/or Restoration (include triggers and timing).  Provide copy of Board Action  upon approval.  </t>
    </r>
    <r>
      <rPr>
        <i/>
        <sz val="10"/>
        <color theme="4" tint="-0.249977111117893"/>
        <rFont val="Aptos Narrow"/>
        <family val="2"/>
        <scheme val="minor"/>
      </rPr>
      <t xml:space="preserve"> (text pulls into disclosure):</t>
    </r>
  </si>
  <si>
    <t>If salary changes are retroactive, estimated retro payment date</t>
  </si>
  <si>
    <r>
      <t xml:space="preserve"> Narrative of the Agreement                                                           </t>
    </r>
    <r>
      <rPr>
        <sz val="14"/>
        <color theme="0"/>
        <rFont val="Arial"/>
        <family val="2"/>
      </rPr>
      <t xml:space="preserve">  (your responses pull to the Disclosure Form)</t>
    </r>
  </si>
  <si>
    <r>
      <t xml:space="preserve">SOURCE OF FUNDING: </t>
    </r>
    <r>
      <rPr>
        <sz val="9"/>
        <rFont val="Arial"/>
        <family val="2"/>
      </rPr>
      <t>The following source(s) of funding have been identified to fund the proposed agreement</t>
    </r>
  </si>
  <si>
    <r>
      <rPr>
        <b/>
        <sz val="10"/>
        <rFont val="Arial"/>
        <family val="2"/>
      </rPr>
      <t>CONTINGENCY AND/OR RESTORATION LANGUAGE</t>
    </r>
    <r>
      <rPr>
        <b/>
        <sz val="10"/>
        <rFont val="Aptos Narrow"/>
        <family val="2"/>
        <scheme val="minor"/>
      </rPr>
      <t>:</t>
    </r>
    <r>
      <rPr>
        <sz val="10"/>
        <rFont val="Aptos Narrow"/>
        <family val="2"/>
        <scheme val="minor"/>
      </rPr>
      <t xml:space="preserve"> Describe specific areas identified for "Me Too" Clauses, Contingency, and/or Restoration (include triggers and timing).  Provide copy of Board Action  upon approval.  </t>
    </r>
  </si>
  <si>
    <t>Narratives</t>
  </si>
  <si>
    <t>Please enter information as included in the Tentative Agreement</t>
  </si>
  <si>
    <t>School District</t>
  </si>
  <si>
    <t xml:space="preserve"># of FTE for this BU participating in H &amp; W </t>
  </si>
  <si>
    <r>
      <t>A. OTHER COMPENSATION:</t>
    </r>
    <r>
      <rPr>
        <sz val="11"/>
        <rFont val="Calibri"/>
        <family val="2"/>
      </rPr>
      <t xml:space="preserve"> Off-Schedule Stipends/Bonuses, Reductions, etc. (amounts, staff affected, total cost and/or savings). If none enter N/A</t>
    </r>
  </si>
  <si>
    <t>PERCENTAGE CHANGE</t>
  </si>
  <si>
    <r>
      <rPr>
        <i/>
        <sz val="12"/>
        <rFont val="Calibri"/>
        <family val="2"/>
      </rPr>
      <t>To be signed by the District Superintendent</t>
    </r>
    <r>
      <rPr>
        <b/>
        <i/>
        <sz val="12"/>
        <rFont val="Calibri"/>
        <family val="2"/>
      </rPr>
      <t xml:space="preserve"> AND </t>
    </r>
    <r>
      <rPr>
        <i/>
        <sz val="12"/>
        <rFont val="Calibri"/>
        <family val="2"/>
      </rPr>
      <t>Chief Business Official when submitted for Public Disclosure</t>
    </r>
    <r>
      <rPr>
        <b/>
        <i/>
        <sz val="12"/>
        <rFont val="Calibri"/>
        <family val="2"/>
      </rPr>
      <t xml:space="preserve"> and later by the </t>
    </r>
    <r>
      <rPr>
        <i/>
        <sz val="12"/>
        <rFont val="Calibri"/>
        <family val="2"/>
      </rPr>
      <t xml:space="preserve">Board President after formal action by the Governing Board on the proposed agreement. </t>
    </r>
  </si>
  <si>
    <r>
      <rPr>
        <b/>
        <i/>
        <sz val="12"/>
        <rFont val="Calibri"/>
        <family val="2"/>
      </rPr>
      <t xml:space="preserve">Districts with a Qualified or Negative Certification: </t>
    </r>
    <r>
      <rPr>
        <i/>
        <sz val="12"/>
        <rFont val="Calibri"/>
        <family val="2"/>
      </rPr>
      <t>Per Government Code 3540.2, signatures of the District Superintendent and Chief Business Official must accompany the Summary Disclosure sent to the County Superintendent for review 10 days prior to the board meeting that will ratify the agreement.</t>
    </r>
  </si>
  <si>
    <r>
      <rPr>
        <b/>
        <sz val="11"/>
        <color theme="1"/>
        <rFont val="Calibri"/>
        <family val="2"/>
      </rPr>
      <t>Helpful hint</t>
    </r>
    <r>
      <rPr>
        <sz val="11"/>
        <color theme="1"/>
        <rFont val="Calibri"/>
        <family val="2"/>
      </rPr>
      <t xml:space="preserve">: If you would like to copy and past text from the TA or other document into one of the merged cells in this workbook, paste directly into the formula bar (located at the top of the sheet) of the selected merged cell </t>
    </r>
  </si>
  <si>
    <t>(Col.1)  Blue Cells-Please enter the data from the most recent promoted  SACS MYP Combined Unrestricted and Restricted  Budget</t>
  </si>
  <si>
    <t>(Col.2)  Grey Cells-Adjustments from this agreement will pull from The Summary of the Proposed Agreement Tab and  will adjust for Step and Column in the two subsequent years.  Use the Uncolored cells to enter any other Adjustments</t>
  </si>
  <si>
    <t xml:space="preserve">(Col.3) Please enter any other adjustment since the approval of the budget as refelcted in (Col.1). Estimated adjustments to the projected impact of the increase due to project increase or decrease in FTE are included in the calculations in the Grey Cells. You mayoverwite these calculations.  </t>
  </si>
  <si>
    <t xml:space="preserve">(Col.4) Should match your adjusted MYP </t>
  </si>
  <si>
    <r>
      <t xml:space="preserve">Does the Cap include: </t>
    </r>
    <r>
      <rPr>
        <sz val="8"/>
        <rFont val="Calibri"/>
        <family val="2"/>
      </rPr>
      <t>If District provides  benefits that are not include in the CAP please Provide the Per FTE cost to the District</t>
    </r>
  </si>
  <si>
    <t>Annual % increase for Step and Column Certificated</t>
  </si>
  <si>
    <t>Annual % increase for Step and Column Classified</t>
  </si>
  <si>
    <t>Certificated Salary</t>
  </si>
  <si>
    <t>Classified Salary</t>
  </si>
  <si>
    <t># of FTE Certificated</t>
  </si>
  <si>
    <t xml:space="preserve"># of FTE Classified </t>
  </si>
  <si>
    <t>Optional</t>
  </si>
  <si>
    <t xml:space="preserve">This sheet will satisfy the requirement to send a MYP to your SCCOE DBAS Advisor, and may be helpful to present as part of your public disclosure of the impact of the agreement to your Board </t>
  </si>
  <si>
    <t xml:space="preserve">Please be sure to enter the assumptions used for adjustments </t>
  </si>
  <si>
    <t xml:space="preserve">Current Year </t>
  </si>
  <si>
    <t xml:space="preserve">Second Subsequent Year </t>
  </si>
  <si>
    <t xml:space="preserve">First Subsequent  Year </t>
  </si>
  <si>
    <t>Education Code 42142 provides that within 45 days of adopting a collective bargaining agreement, the school district superintendent shall forward to the county superintendent any current year budget revisions that are needed to fulfill the agreement’s terms. Further, any additional costs incurred by the school district that may result from the agreement shall also be reflected in the district’s interim reports and multiyear projections.</t>
  </si>
  <si>
    <t>When you have completed the Summary of Proposed Agreement, the Impact to Multiyear Projection, and the Narrative tabs, please send the entire excel workbook to your COE DBAS Advisor for review. We request submission at least 10 days prior to the Board Meeting in which it will be presented. Please also include a copy of the tentative agreement.</t>
  </si>
  <si>
    <r>
      <t xml:space="preserve"> COST OF 1% CHANGE IN SALARY AND STATUTORY BENEFIT COSTS </t>
    </r>
    <r>
      <rPr>
        <b/>
        <sz val="10"/>
        <rFont val="Calibri"/>
        <family val="2"/>
      </rPr>
      <t>(prior to any settlements)</t>
    </r>
    <r>
      <rPr>
        <b/>
        <sz val="11"/>
        <rFont val="Calibri"/>
        <family val="2"/>
      </rPr>
      <t>:</t>
    </r>
  </si>
  <si>
    <t xml:space="preserve">If the Agreement will Impact Funds in addition to the General Fund you may  fill out the information below for those funds. If the impact of the agreement on these funds will be paid for by increase contributions from the general fund, please be sure to make that adjustment on the Impact to Multiyear Projection Tab. If no increase in Contribution is necessary, please be sure to explain how the increase will be funded in the Narrative Tab. </t>
  </si>
  <si>
    <t>% increase for 1st subsequent yr</t>
  </si>
  <si>
    <t xml:space="preserve">% increase for 2nd subsequent yr  </t>
  </si>
  <si>
    <t xml:space="preserve">If yes, what is the % increase for the first subsequent year </t>
  </si>
  <si>
    <t xml:space="preserve">If yes, what is the % increase for the second subsequent year? </t>
  </si>
  <si>
    <t xml:space="preserve">Projected increase/decrease in FTE for this BU in first subsequent year </t>
  </si>
  <si>
    <t>Projected increase/decrease in FTE for this BU in second subsequent year</t>
  </si>
  <si>
    <r>
      <t xml:space="preserve">Total Expenditures and Other Uses: </t>
    </r>
    <r>
      <rPr>
        <sz val="8"/>
        <color theme="1"/>
        <rFont val="Calibri"/>
        <family val="2"/>
      </rPr>
      <t>(pulls from the Impact to Multiyear Projection Tab)</t>
    </r>
  </si>
  <si>
    <t xml:space="preserve">Does the Agreement contain additional increases to the salary schedule ? </t>
  </si>
  <si>
    <t xml:space="preserve">(Col. 4)s  should represent your general fund Multiyear Projection after the impact of the agreement </t>
  </si>
  <si>
    <t>Assumptions used in the Impact to Multiyear Projection for Current Year:</t>
  </si>
  <si>
    <t>Assumptions used in the Impact to Multiyear Projection in the First Subsequent Year:</t>
  </si>
  <si>
    <t xml:space="preserve">Assumptions used in the Impact to Multiyear Projection in the Second Subsequent Year </t>
  </si>
  <si>
    <t>Does the total  current year Adjustment in (Col. 2)= the amount of the total cost shown in Section 4, Total Costs, of the Summary of the Proposed Agreement?</t>
  </si>
  <si>
    <t xml:space="preserve">If the total amount of the adjustment in (Col. 2) of the currenty year from the  Impact to Multiyear Projection does not agree with the amount of the total cost shown in Section 4, Total Costs, of the Summary of the Proposed Agreement please explain below.  </t>
  </si>
  <si>
    <t>Assumptions used in the Impact to Multiyear Projection for Other Revenue, COLAs, Addl/Reduced Staffing, etc:</t>
  </si>
  <si>
    <t>The total change in costs for salaries and employee benefits:</t>
  </si>
  <si>
    <t xml:space="preserve">TOTAL PERCENTAGE CHANGE FROM THE PREVIOUS FISCAL YEAR FOR THE AVERAGE REPRESENTED EMPLOYEE </t>
  </si>
  <si>
    <r>
      <t xml:space="preserve">General  Fund </t>
    </r>
    <r>
      <rPr>
        <sz val="8"/>
        <color theme="1"/>
        <rFont val="Calibri"/>
        <family val="2"/>
      </rPr>
      <t>ONLY</t>
    </r>
  </si>
  <si>
    <t xml:space="preserve">took action to approve the proposed Agreement with the </t>
  </si>
  <si>
    <t xml:space="preserve">(Col.2)s will pull the information from the Summary of Proposed Agreement tab to show the impact of this bargaining Unit. The Subsequent years will factor in Step and Column and changes in FTE if disclosed on the Summary of Proposed Agreement tab. Please use the clear cells to enter adjustments as needed. Please use the space indicated on the Assumptions and Narratives Tab to explain adjustments </t>
  </si>
  <si>
    <t>This workbook was developed to satisfy the requirement as outlined in California Government Code 3547.5</t>
  </si>
  <si>
    <t>Scenario Two: The Collective Bargaining Agreement is retroactive and will impact the  year fiscal year just finishing: Please fill in the (Col.1)s with the data from your Second Interim  SACS MYP</t>
  </si>
  <si>
    <t>Scenario One: The Collective Bargaining Agreement is effective as of July 1 in the new Budget year: Please fill in the (Col.1)'s with the information from your Adopted Budget MYP before the impact of the Collective Bargaining Unit (or Units).</t>
  </si>
  <si>
    <r>
      <t xml:space="preserve">In order for SCCOE staff to perform the review we request that this workbook be completed and submitted to the SCCOE District Business and Advisory Services ( DBAS) Advisor assigned to support the district, </t>
    </r>
    <r>
      <rPr>
        <u/>
        <sz val="10"/>
        <rFont val="Arial"/>
        <family val="2"/>
      </rPr>
      <t xml:space="preserve">10 days before it is submitted to the Governing Board </t>
    </r>
    <r>
      <rPr>
        <sz val="10"/>
        <rFont val="Arial"/>
        <family val="2"/>
      </rPr>
      <t xml:space="preserve">as part of the public disclosure of the provisions of the collective bargaining agreement. </t>
    </r>
  </si>
  <si>
    <t>However, if the impact to other funds will be offset entirely by additional contributions from the General Fund, many districts choose to include the total impact of the Bargaining Unit Agreement entirely in the General Fund for the purposes of showing the total impact to General Fund.   In this case, be sure to include the total costs for all funds in the General Fund (Columns A-H)</t>
  </si>
  <si>
    <t xml:space="preserve">Only Columns A-H will be printed </t>
  </si>
  <si>
    <t xml:space="preserve">Total impact per this bargaining unit </t>
  </si>
  <si>
    <t xml:space="preserve">Total impact per bargaining unit </t>
  </si>
  <si>
    <t>For Districts submitting the Collective Bargaining along with your Adopted Budget, please note the two scenarios below:</t>
  </si>
  <si>
    <t>If you are using your own MYP, please be sure to include it with your submission to your DBAS Advisor</t>
  </si>
  <si>
    <t>If you are not using the Impact to Multiyear Projection sheet to present to your board, please verify that the information in this disclosure aligns with the MYP that your are presenting to your board.</t>
  </si>
  <si>
    <r>
      <t xml:space="preserve">MULTI-YEAR CONTRACT AGREEMENT PROVISIONS: </t>
    </r>
    <r>
      <rPr>
        <sz val="10"/>
        <rFont val="Aptos Narrow"/>
        <family val="2"/>
        <scheme val="minor"/>
      </rPr>
      <t xml:space="preserve">The proposed agreement contains the following compensation/non-compensation provisions for subsequent years as follows </t>
    </r>
    <r>
      <rPr>
        <i/>
        <sz val="10"/>
        <color theme="4" tint="-0.249977111117893"/>
        <rFont val="Aptos Narrow"/>
        <family val="2"/>
        <scheme val="minor"/>
      </rPr>
      <t xml:space="preserve">(text pulls into disclosure): </t>
    </r>
    <r>
      <rPr>
        <sz val="10"/>
        <rFont val="Aptos Narrow"/>
        <family val="2"/>
        <scheme val="minor"/>
      </rPr>
      <t xml:space="preserve"> </t>
    </r>
  </si>
  <si>
    <r>
      <t>FINANCIAL IMPACT OF PROPOSED AGREEMENT IN SUBSEQUENT FISCAL YEARS</t>
    </r>
    <r>
      <rPr>
        <sz val="10"/>
        <rFont val="Aptos Narrow"/>
        <family val="2"/>
        <scheme val="minor"/>
      </rPr>
      <t xml:space="preserve">: The following assumptions were used to determine that resources will be available to fund these obligations in future fiscal years. </t>
    </r>
    <r>
      <rPr>
        <b/>
        <sz val="10"/>
        <rFont val="Aptos Narrow"/>
        <family val="2"/>
        <scheme val="minor"/>
      </rPr>
      <t xml:space="preserve"> </t>
    </r>
    <r>
      <rPr>
        <b/>
        <i/>
        <sz val="10"/>
        <color theme="4" tint="-0.249977111117893"/>
        <rFont val="Aptos Narrow"/>
        <family val="2"/>
        <scheme val="minor"/>
      </rPr>
      <t>(text pulls into disclosure):</t>
    </r>
  </si>
  <si>
    <t>change in FTE for 1st subsequent yr</t>
  </si>
  <si>
    <t>change in FTE for 2nd subsequent yr</t>
  </si>
  <si>
    <t>Section 5:  STATE MINIMUM RESERVE STANDARD CALCULATION:</t>
  </si>
  <si>
    <t>Section 6: OTHER PROVISIONS (Compensation and Non-Compensation)</t>
  </si>
  <si>
    <r>
      <t>Section 7: MULTIYEAR AGREEMENTS</t>
    </r>
    <r>
      <rPr>
        <b/>
        <sz val="9"/>
        <rFont val="Calibri"/>
        <family val="2"/>
      </rPr>
      <t>: Please answer the questions in this section as they pertain to the two subsequent years of the MYP</t>
    </r>
  </si>
  <si>
    <t>Section 9: IMPACT TO OTHER FUNDS</t>
  </si>
  <si>
    <t xml:space="preserve">Salaries </t>
  </si>
  <si>
    <t>Total</t>
  </si>
  <si>
    <t xml:space="preserve">Total all funds </t>
  </si>
  <si>
    <t>including General Fund</t>
  </si>
  <si>
    <t>Current Year Combined Cost Before Settlement</t>
  </si>
  <si>
    <t xml:space="preserve">SUMMARY OF CURRENT YEAR COMPENSTATION PROVISION TO OTHER FUNDS </t>
  </si>
  <si>
    <t>Current Year Cost After Settlement</t>
  </si>
  <si>
    <t xml:space="preserve">TOTAL COST INCREASE OR (DECREASE) TO THE FUND </t>
  </si>
  <si>
    <t xml:space="preserve">Current year  adjusted for FTE change </t>
  </si>
  <si>
    <t>Adjusted for S&amp;C</t>
  </si>
  <si>
    <t xml:space="preserve">1st Subsequent Year Certificated </t>
  </si>
  <si>
    <t xml:space="preserve">projected impact first subsequent year </t>
  </si>
  <si>
    <t>first subsequent year adjusted for FTE Change</t>
  </si>
  <si>
    <t xml:space="preserve">2nd Subsequent Year Certificated </t>
  </si>
  <si>
    <t>1st Subsequent Year Classified</t>
  </si>
  <si>
    <t>2nd Subsequent Year Classified</t>
  </si>
  <si>
    <t>amount change in FTE second Year</t>
  </si>
  <si>
    <t>Descriptions</t>
  </si>
  <si>
    <t xml:space="preserve">Calculations used in "Impact to Multiyear Projection" Subsequent years </t>
  </si>
  <si>
    <t>Breakdown of projected increase</t>
  </si>
  <si>
    <t xml:space="preserve">If settled and not included in last SACS budget, please answer the following as it pertains to the General Fund: </t>
  </si>
  <si>
    <t>Enter the FTE for  each BU</t>
  </si>
  <si>
    <t>Per FTE</t>
  </si>
  <si>
    <t>Total Proposed Increase</t>
  </si>
  <si>
    <t xml:space="preserve">If yes, what is the amount of the increase for the first subsequent year </t>
  </si>
  <si>
    <t xml:space="preserve">If yes, what is the amount of the increase for the second subsequent year? </t>
  </si>
  <si>
    <t>2nd SY</t>
  </si>
  <si>
    <t xml:space="preserve">1st SY </t>
  </si>
  <si>
    <t>Benefit Calculations for subsequent years (SY)</t>
  </si>
  <si>
    <t>Indicate Total # of annual Workdays  after Proposed agreement:</t>
  </si>
  <si>
    <t>Indicate Change in # of Workdays, Furlough or other, Related to % Change</t>
  </si>
  <si>
    <t xml:space="preserve">This proposed Agreement is to be acted upon by the Governing Board at its meeting on </t>
  </si>
  <si>
    <t>1st Subsequent Year Benefits</t>
  </si>
  <si>
    <t xml:space="preserve">2nd Subsequent Year Benefits </t>
  </si>
  <si>
    <t>Average ongoing increase per FTE (does not include one time)</t>
  </si>
  <si>
    <t>Statutory Benefits</t>
  </si>
  <si>
    <t xml:space="preserve">H&amp;W Benefits </t>
  </si>
  <si>
    <t xml:space="preserve">Projected ongoing impact to Statutory Benefits </t>
  </si>
  <si>
    <t xml:space="preserve">Projected on going Impact to  Health and Welfare </t>
  </si>
  <si>
    <t xml:space="preserve">The information entered here for other funds is summarized on Page 4 of the printed sheet (Columns A-H  rows 151-163). These columns are not set up to print. If you wish to print them, please contact your DBAS Advisor for help . </t>
  </si>
  <si>
    <t>% increase or (decrease) for one-time off the schedule increase</t>
  </si>
  <si>
    <t xml:space="preserve">Amount of ongoing off the schedule increase /decrease to general fund for other compensation included in agreement. </t>
  </si>
  <si>
    <t xml:space="preserve">Difference between  projected % increase and total projected increase </t>
  </si>
  <si>
    <t>Calculation checks</t>
  </si>
  <si>
    <t>Other compensation to be added to the total projected increase</t>
  </si>
  <si>
    <t>Total Salary Cost Increase or (Decrease):</t>
  </si>
  <si>
    <t>Total other compensation included in Current Year Costs after agreement</t>
  </si>
  <si>
    <t xml:space="preserve">Total # of Instructional Days to be provided in Fiscal Year </t>
  </si>
  <si>
    <r>
      <t>NARRATIVE OF AGREEMENT:</t>
    </r>
    <r>
      <rPr>
        <sz val="10"/>
        <rFont val="Arial"/>
        <family val="2"/>
      </rPr>
      <t xml:space="preserve"> Briefly describe the major componets of the agreement</t>
    </r>
  </si>
  <si>
    <t xml:space="preserve">Percent increase in LCFF Funding from Prior year </t>
  </si>
  <si>
    <t xml:space="preserve">Percent Increase in Salary and Benefits for Prior year </t>
  </si>
  <si>
    <t>Total other BU's</t>
  </si>
  <si>
    <t>other ongoing compensation not subject to step and column</t>
  </si>
  <si>
    <t>other ongoing comp. not subject to step/column</t>
  </si>
  <si>
    <t>Amount of ongoing impact  to general fund for other compensation included in agreement</t>
  </si>
  <si>
    <t>Certificated  Avg.</t>
  </si>
  <si>
    <t>Classified Avg.</t>
  </si>
  <si>
    <t>amount change for 1st subsequent yr</t>
  </si>
  <si>
    <t xml:space="preserve">amount change for 2nd subsequent yr  </t>
  </si>
  <si>
    <t xml:space="preserve">Adjusted ongoing Salary </t>
  </si>
  <si>
    <t>Bargaining Unit (BU)</t>
  </si>
  <si>
    <t xml:space="preserve">Additional Adjustments to Statutory Benefits as a result of this agreement </t>
  </si>
  <si>
    <t xml:space="preserve">If copying text from an internal document,  paste into the Formula bar for Cell B101 </t>
  </si>
  <si>
    <r>
      <t>B. NON-COMPENSATION:</t>
    </r>
    <r>
      <rPr>
        <sz val="11"/>
        <rFont val="Calibri"/>
        <family val="2"/>
      </rPr>
      <t xml:space="preserve"> Class Size Changes (indicate before and after class sizes/grades affected; and, if applied for CDE waiver (attach copy)), Staff Development Days, Teacher Prep Time, etc.</t>
    </r>
    <r>
      <rPr>
        <b/>
        <sz val="11"/>
        <rFont val="Calibri"/>
        <family val="2"/>
      </rPr>
      <t xml:space="preserve"> If None enter N/A</t>
    </r>
  </si>
  <si>
    <t xml:space="preserve">If copying text from an internal document,  paste into the Formula bar for Cell B104 </t>
  </si>
  <si>
    <t xml:space="preserve">Section 8: STATUS OF REMAINING BARGAINING UNIT (BU) AGREEMENTS </t>
  </si>
  <si>
    <t>Projected change in FTE for this Bargaining Unit (BU) in the MYP</t>
  </si>
  <si>
    <t>List additional BUs</t>
  </si>
  <si>
    <t xml:space="preserve">Change in FTE Impact on Statutory Increase </t>
  </si>
  <si>
    <t xml:space="preserve">Statutory adjusted for S&amp;C and FTE </t>
  </si>
  <si>
    <t>Change in  FTE impact on H&amp;W Increase</t>
  </si>
  <si>
    <t>additional % increase for MYA 1st SY</t>
  </si>
  <si>
    <t>additional % increase for MYA 2nd SY</t>
  </si>
  <si>
    <t>current Year</t>
  </si>
  <si>
    <t xml:space="preserve">Statutory Benefits for One-time </t>
  </si>
  <si>
    <t>Additional increase in H&amp;W 1st SY</t>
  </si>
  <si>
    <t>Additional increase in H&amp;W 2nd SY</t>
  </si>
  <si>
    <t xml:space="preserve">Total Benefits </t>
  </si>
  <si>
    <t xml:space="preserve">Total For Current year </t>
  </si>
  <si>
    <t xml:space="preserve">Total 2nd SY </t>
  </si>
  <si>
    <t>Total 1st SY</t>
  </si>
  <si>
    <r>
      <t xml:space="preserve"> COST OF 1% IN SALARY AND STATUTORY BENEFIT COSTS </t>
    </r>
    <r>
      <rPr>
        <sz val="9"/>
        <color theme="1"/>
        <rFont val="Calibri"/>
        <family val="2"/>
      </rPr>
      <t xml:space="preserve">     prior to any settlements)</t>
    </r>
  </si>
  <si>
    <t xml:space="preserve">Adjusted ongoing statutory benefits </t>
  </si>
  <si>
    <t xml:space="preserve">Change in FTE impact on Statutory Increase 1st SY </t>
  </si>
  <si>
    <t xml:space="preserve">Change in FTE impact on Statutory Increase 2nd SY </t>
  </si>
  <si>
    <t>Change in FTE impact on H&amp;W Increase 1st SY</t>
  </si>
  <si>
    <t>Change in FTE impact on H&amp;W Increase 2nd SY</t>
  </si>
  <si>
    <t>1ST SY MYA  Increase</t>
  </si>
  <si>
    <t xml:space="preserve">2ND SY  MYA Increase </t>
  </si>
  <si>
    <t xml:space="preserve">Statutory only  adjusted for S&amp;C and change in FTE </t>
  </si>
  <si>
    <t xml:space="preserve">Statutory only Adjusted for  MYA % salary increase </t>
  </si>
  <si>
    <t xml:space="preserve">Additional Increase in H&amp;W from  Current adjusted for Change in FTE </t>
  </si>
  <si>
    <t>Total ongoing adjusted  from Current</t>
  </si>
  <si>
    <t xml:space="preserve">Additional Increase in H&amp;W for 1st SY </t>
  </si>
  <si>
    <t xml:space="preserve">Total ongoing for 1st SY </t>
  </si>
  <si>
    <t xml:space="preserve">Additional Increase in H&amp;W from Current and 1st SY adjusted for Change in FTE </t>
  </si>
  <si>
    <t>Total ongoing adjusted  from 1st SY</t>
  </si>
  <si>
    <t xml:space="preserve">Statutory only adjusted for S&amp;C and change in FTE </t>
  </si>
  <si>
    <t xml:space="preserve">Total ongoing for 2nd SY </t>
  </si>
  <si>
    <t xml:space="preserve">Statutory only Adjusted for  1st SY MYA % salary increase </t>
  </si>
  <si>
    <t xml:space="preserve">Total for 1stSY in 2nd SY </t>
  </si>
  <si>
    <t xml:space="preserve">Additional Increase in H&amp;W for 1st SY  adjusted for  Change in FTE  </t>
  </si>
  <si>
    <t xml:space="preserve">Additional H&amp;W Increase 2nd SY </t>
  </si>
  <si>
    <t xml:space="preserve">Statutory  only Adjusted for 2nd SY MYA % salary Increase </t>
  </si>
  <si>
    <t>Change in FTE impact on  1st SY H&amp;W Increase 2nd SY</t>
  </si>
  <si>
    <t>S&amp;C</t>
  </si>
  <si>
    <t xml:space="preserve">Leave blank , do not enter 0 if N/A </t>
  </si>
  <si>
    <t>for rows 134 &amp; 135</t>
  </si>
  <si>
    <t>The following assumptions were used to determine that resources will be available to fund these obligations in future fiscal years:</t>
  </si>
  <si>
    <t>F.1</t>
  </si>
  <si>
    <r>
      <rPr>
        <b/>
        <sz val="9"/>
        <color theme="1"/>
        <rFont val="Calibri"/>
        <family val="2"/>
      </rPr>
      <t xml:space="preserve">NON-COMPENSATION: </t>
    </r>
    <r>
      <rPr>
        <sz val="9"/>
        <color theme="1"/>
        <rFont val="Calibri"/>
        <family val="2"/>
      </rPr>
      <t xml:space="preserve">Class Size Changes, Staff Development Days, Teacher Prep Time, etc. </t>
    </r>
  </si>
  <si>
    <r>
      <rPr>
        <b/>
        <sz val="9"/>
        <color theme="1"/>
        <rFont val="Calibri"/>
        <family val="2"/>
      </rPr>
      <t>OTHER COMPENSATION</t>
    </r>
    <r>
      <rPr>
        <sz val="9"/>
        <color theme="1"/>
        <rFont val="Calibri"/>
        <family val="2"/>
      </rPr>
      <t xml:space="preserve">: Off-Schedule Stipends/Bonuses, Reductions, etc. </t>
    </r>
  </si>
  <si>
    <t>F.2</t>
  </si>
  <si>
    <t>Change in FTE Impact on Additional Increase In H&amp;W</t>
  </si>
  <si>
    <t>Additional CAP increase in H%W</t>
  </si>
  <si>
    <t>Change in FTE impact on Benefit Cap Increase 1st SY</t>
  </si>
  <si>
    <t>Change in FTE impact on Benefit Cap Increase 2nd SY</t>
  </si>
  <si>
    <t xml:space="preserve">Adjusted ongoing H&amp;W increase </t>
  </si>
  <si>
    <t>Adjusted ongoing H&amp;W increase</t>
  </si>
  <si>
    <t xml:space="preserve">If the total amount of the adjustment in (Col. 2) of the currenty year from the  Impact to Multiyear Projection does not agree with the amount of the total cost shown in Section 4 Total Costs of the Summary of the Proposed Agreement, please explain below.  </t>
  </si>
  <si>
    <t>Columns A- H are for information that corresponds to your General Fund Only. If your Agreement will impact other funds, Please see the instructions for Columns  K-P</t>
  </si>
  <si>
    <t>Use Section  8 to record the impact to the general fund for other Bargaining units that are settling simultaneously or have settled since your last reporting period and were not included in your last SACS reporting.  The blue box in Columns K through Q, rows 126-157 will summarize data for this bargaining unit for you to use in the Collective Bargaining Forms for additional bargaining units.</t>
  </si>
  <si>
    <t>Please fill in the three (Col.1)s for the current year and each of the two subsequent years with the data exactly as shown in the most recent SACS MYP approved by your Board and promoted to the COE.</t>
  </si>
  <si>
    <t xml:space="preserve">(Col. 3)s will pull in the information from the Summary of Proposed Agreement tab relating to other bargaining unit agreements.  Please use the clear cells to enter other adjustments as needed. Please use the space indicated on the Assumptions and Narratives Tab to explain adjustments </t>
  </si>
  <si>
    <t>Information from this bargaining unit to fill out Section 7 for other Bargaining Units Disclosure Workbooks</t>
  </si>
  <si>
    <t>Type in the Name of your LEA</t>
  </si>
  <si>
    <t>Type in the Name of the Bargaining Unit</t>
  </si>
  <si>
    <t>Cells that are grey are cells with pre-entered formulas</t>
  </si>
  <si>
    <t>Cells which are grey contain pre-entered formulas or pull data from the Summary of Proposed Agreement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</si>
</sst>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0.00%;[Red]\(0.00%\)"/>
    <numFmt numFmtId="167" formatCode="0.0%"/>
    <numFmt numFmtId="168" formatCode="0_);[Red]\(0\)"/>
    <numFmt numFmtId="169" formatCode="&quot;$&quot;#,##0"/>
    <numFmt numFmtId="170" formatCode="&quot;$&quot;#,##0.00"/>
    <numFmt numFmtId="171" formatCode="_(* #,##0_);_(* \(#,##0\);_(* &quot;-&quot;??_);_(@_)"/>
    <numFmt numFmtId="172" formatCode="mm/dd/yy"/>
    <numFmt numFmtId="173" formatCode="0.000%"/>
    <numFmt numFmtId="174" formatCode="0.00%;[Red]\(#.00%\)"/>
    <numFmt numFmtId="175" formatCode="_(&quot;$&quot;* #,##0.0_);_(&quot;$&quot;* \(#,##0.0\);_(&quot;$&quot;* &quot;-&quot;??_);_(@_)"/>
  </numFmts>
  <fonts count="81" x14ac:knownFonts="1">
    <font>
      <sz val="11"/>
      <color theme="1"/>
      <name val="Calibri"/>
      <family val="2"/>
    </font>
    <font>
      <sz val="11"/>
      <color theme="1"/>
      <name val="Calibri"/>
      <family val="2"/>
    </font>
    <font>
      <b/>
      <sz val="16"/>
      <color theme="0"/>
      <name val="Arial"/>
      <family val="2"/>
    </font>
    <font>
      <sz val="10"/>
      <name val="Arial"/>
      <family val="2"/>
    </font>
    <font>
      <b/>
      <sz val="10"/>
      <name val="Arial"/>
      <family val="2"/>
    </font>
    <font>
      <sz val="14"/>
      <name val="Arial"/>
      <family val="2"/>
    </font>
    <font>
      <b/>
      <sz val="9"/>
      <name val="Arial"/>
      <family val="2"/>
    </font>
    <font>
      <sz val="9"/>
      <name val="Arial"/>
      <family val="2"/>
    </font>
    <font>
      <sz val="8"/>
      <name val="Arial"/>
      <family val="2"/>
    </font>
    <font>
      <i/>
      <sz val="10"/>
      <name val="Arial"/>
      <family val="2"/>
    </font>
    <font>
      <b/>
      <i/>
      <sz val="10"/>
      <name val="Arial"/>
      <family val="2"/>
    </font>
    <font>
      <i/>
      <sz val="9"/>
      <name val="Arial"/>
      <family val="2"/>
    </font>
    <font>
      <b/>
      <sz val="10"/>
      <name val="Aptos Narrow"/>
      <family val="2"/>
      <scheme val="minor"/>
    </font>
    <font>
      <b/>
      <u/>
      <sz val="10"/>
      <name val="Arial"/>
      <family val="2"/>
    </font>
    <font>
      <sz val="10"/>
      <name val="Aptos Narrow"/>
      <family val="2"/>
      <scheme val="minor"/>
    </font>
    <font>
      <sz val="8"/>
      <name val="Aptos Narrow"/>
      <family val="2"/>
      <scheme val="minor"/>
    </font>
    <font>
      <b/>
      <sz val="12"/>
      <color theme="4" tint="-0.249977111117893"/>
      <name val="Aptos Narrow"/>
      <family val="2"/>
      <scheme val="minor"/>
    </font>
    <font>
      <sz val="9"/>
      <color theme="4" tint="-0.249977111117893"/>
      <name val="Arial"/>
      <family val="2"/>
    </font>
    <font>
      <b/>
      <sz val="12"/>
      <color theme="4" tint="-0.249977111117893"/>
      <name val="Arial"/>
      <family val="2"/>
    </font>
    <font>
      <b/>
      <sz val="9"/>
      <name val="Calibri"/>
      <family val="2"/>
    </font>
    <font>
      <sz val="10"/>
      <name val="Calibri"/>
      <family val="2"/>
    </font>
    <font>
      <sz val="8"/>
      <name val="Calibri"/>
      <family val="2"/>
    </font>
    <font>
      <sz val="7"/>
      <name val="Arial"/>
      <family val="2"/>
    </font>
    <font>
      <sz val="7.5"/>
      <name val="Arial, Helvetica, sans-serif"/>
    </font>
    <font>
      <b/>
      <sz val="7.5"/>
      <name val="Arial, Helvetica, sans-serif"/>
    </font>
    <font>
      <sz val="9"/>
      <color indexed="63"/>
      <name val="Arial"/>
      <family val="2"/>
    </font>
    <font>
      <b/>
      <sz val="10"/>
      <color indexed="10"/>
      <name val="Arial"/>
      <family val="2"/>
    </font>
    <font>
      <b/>
      <sz val="9"/>
      <color indexed="10"/>
      <name val="Arial"/>
      <family val="2"/>
    </font>
    <font>
      <b/>
      <i/>
      <sz val="9"/>
      <name val="Arial"/>
      <family val="2"/>
    </font>
    <font>
      <i/>
      <sz val="9"/>
      <name val="Aptos Narrow"/>
      <family val="2"/>
      <scheme val="minor"/>
    </font>
    <font>
      <sz val="20"/>
      <color theme="0"/>
      <name val="Arial"/>
      <family val="2"/>
    </font>
    <font>
      <sz val="14"/>
      <color theme="0"/>
      <name val="Arial"/>
      <family val="2"/>
    </font>
    <font>
      <sz val="14"/>
      <color theme="0" tint="-4.9989318521683403E-2"/>
      <name val="Aptos Narrow"/>
      <family val="2"/>
      <scheme val="minor"/>
    </font>
    <font>
      <b/>
      <i/>
      <sz val="10"/>
      <color theme="4" tint="-0.249977111117893"/>
      <name val="Aptos Narrow"/>
      <family val="2"/>
      <scheme val="minor"/>
    </font>
    <font>
      <b/>
      <i/>
      <sz val="8"/>
      <name val="Arial"/>
      <family val="2"/>
    </font>
    <font>
      <b/>
      <sz val="18"/>
      <name val="Arial"/>
      <family val="2"/>
    </font>
    <font>
      <sz val="14"/>
      <color rgb="FF333333"/>
      <name val="Times New Roman"/>
      <family val="1"/>
    </font>
    <font>
      <sz val="11"/>
      <color rgb="FF333333"/>
      <name val="Verdana"/>
      <family val="2"/>
    </font>
    <font>
      <i/>
      <sz val="10"/>
      <color theme="4" tint="-0.249977111117893"/>
      <name val="Aptos Narrow"/>
      <family val="2"/>
      <scheme val="minor"/>
    </font>
    <font>
      <sz val="11"/>
      <name val="Calibri"/>
      <family val="2"/>
    </font>
    <font>
      <b/>
      <sz val="10"/>
      <name val="Calibri"/>
      <family val="2"/>
    </font>
    <font>
      <i/>
      <sz val="10"/>
      <name val="Calibri"/>
      <family val="2"/>
    </font>
    <font>
      <sz val="9"/>
      <name val="Calibri"/>
      <family val="2"/>
    </font>
    <font>
      <b/>
      <sz val="11"/>
      <name val="Calibri"/>
      <family val="2"/>
    </font>
    <font>
      <b/>
      <i/>
      <sz val="11"/>
      <color indexed="10"/>
      <name val="Calibri"/>
      <family val="2"/>
    </font>
    <font>
      <b/>
      <i/>
      <sz val="11"/>
      <color rgb="FFFF0000"/>
      <name val="Calibri"/>
      <family val="2"/>
    </font>
    <font>
      <i/>
      <sz val="11"/>
      <name val="Calibri"/>
      <family val="2"/>
    </font>
    <font>
      <b/>
      <sz val="11"/>
      <color theme="0"/>
      <name val="Calibri"/>
      <family val="2"/>
    </font>
    <font>
      <sz val="11"/>
      <color rgb="FF2C2C2C"/>
      <name val="Calibri"/>
      <family val="2"/>
    </font>
    <font>
      <sz val="11"/>
      <color rgb="FFFF0000"/>
      <name val="Calibri"/>
      <family val="2"/>
    </font>
    <font>
      <b/>
      <i/>
      <sz val="11"/>
      <name val="Calibri"/>
      <family val="2"/>
    </font>
    <font>
      <u/>
      <sz val="11"/>
      <name val="Calibri"/>
      <family val="2"/>
    </font>
    <font>
      <sz val="11"/>
      <color theme="0"/>
      <name val="Calibri"/>
      <family val="2"/>
    </font>
    <font>
      <b/>
      <u/>
      <sz val="11"/>
      <name val="Calibri"/>
      <family val="2"/>
    </font>
    <font>
      <sz val="9"/>
      <color theme="1"/>
      <name val="Calibri"/>
      <family val="2"/>
    </font>
    <font>
      <b/>
      <sz val="20"/>
      <name val="Arial"/>
      <family val="2"/>
    </font>
    <font>
      <b/>
      <i/>
      <sz val="12"/>
      <name val="Calibri"/>
      <family val="2"/>
    </font>
    <font>
      <i/>
      <sz val="12"/>
      <name val="Calibri"/>
      <family val="2"/>
    </font>
    <font>
      <sz val="12"/>
      <color theme="1"/>
      <name val="Calibri"/>
      <family val="2"/>
    </font>
    <font>
      <sz val="12"/>
      <name val="Calibri"/>
      <family val="2"/>
    </font>
    <font>
      <b/>
      <i/>
      <u/>
      <sz val="12"/>
      <name val="Calibri"/>
      <family val="2"/>
    </font>
    <font>
      <b/>
      <sz val="12"/>
      <name val="Calibri"/>
      <family val="2"/>
    </font>
    <font>
      <b/>
      <sz val="11"/>
      <color theme="1"/>
      <name val="Calibri"/>
      <family val="2"/>
    </font>
    <font>
      <sz val="8"/>
      <color theme="0"/>
      <name val="Calibri"/>
      <family val="2"/>
    </font>
    <font>
      <sz val="7"/>
      <color theme="0"/>
      <name val="Calibri"/>
      <family val="2"/>
    </font>
    <font>
      <sz val="7"/>
      <name val="Calibri"/>
      <family val="2"/>
    </font>
    <font>
      <sz val="6"/>
      <name val="Calibri"/>
      <family val="2"/>
    </font>
    <font>
      <sz val="14"/>
      <color theme="1"/>
      <name val="Calibri"/>
      <family val="2"/>
    </font>
    <font>
      <b/>
      <sz val="18"/>
      <name val="Calibri"/>
      <family val="2"/>
    </font>
    <font>
      <sz val="10"/>
      <color theme="1"/>
      <name val="Calibri"/>
      <family val="2"/>
    </font>
    <font>
      <sz val="10.5"/>
      <name val="Calibri"/>
      <family val="2"/>
    </font>
    <font>
      <sz val="10.5"/>
      <color theme="1"/>
      <name val="Calibri"/>
      <family val="2"/>
    </font>
    <font>
      <sz val="8"/>
      <color theme="1"/>
      <name val="Calibri"/>
      <family val="2"/>
    </font>
    <font>
      <u/>
      <sz val="10"/>
      <name val="Arial"/>
      <family val="2"/>
    </font>
    <font>
      <sz val="10"/>
      <color theme="0"/>
      <name val="Calibri"/>
      <family val="2"/>
    </font>
    <font>
      <sz val="11"/>
      <color theme="3" tint="0.89999084444715716"/>
      <name val="Calibri"/>
      <family val="2"/>
    </font>
    <font>
      <b/>
      <sz val="10"/>
      <color theme="1"/>
      <name val="Calibri"/>
      <family val="2"/>
    </font>
    <font>
      <sz val="7"/>
      <color theme="1"/>
      <name val="Calibri"/>
      <family val="2"/>
    </font>
    <font>
      <b/>
      <i/>
      <sz val="10"/>
      <name val="Calibri"/>
      <family val="2"/>
    </font>
    <font>
      <b/>
      <i/>
      <sz val="10"/>
      <color theme="1"/>
      <name val="Calibri"/>
      <family val="2"/>
    </font>
    <font>
      <b/>
      <sz val="9"/>
      <color theme="1"/>
      <name val="Calibri"/>
      <family val="2"/>
    </font>
  </fonts>
  <fills count="21">
    <fill>
      <patternFill patternType="none"/>
    </fill>
    <fill>
      <patternFill patternType="gray125"/>
    </fill>
    <fill>
      <patternFill patternType="solid">
        <fgColor theme="4" tint="0.39997558519241921"/>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indexed="22"/>
        <bgColor indexed="22"/>
      </patternFill>
    </fill>
    <fill>
      <patternFill patternType="solid">
        <fgColor theme="0" tint="-4.9989318521683403E-2"/>
        <bgColor indexed="64"/>
      </patternFill>
    </fill>
    <fill>
      <patternFill patternType="solid">
        <fgColor indexed="2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1"/>
        <bgColor indexed="64"/>
      </patternFill>
    </fill>
    <fill>
      <patternFill patternType="solid">
        <fgColor indexed="43"/>
        <bgColor indexed="64"/>
      </patternFill>
    </fill>
    <fill>
      <patternFill patternType="solid">
        <fgColor theme="3" tint="0.249977111117893"/>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rgb="FFFFFF00"/>
        <bgColor indexed="64"/>
      </patternFill>
    </fill>
    <fill>
      <patternFill patternType="solid">
        <fgColor rgb="FFFFFFCC"/>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medium">
        <color theme="3" tint="0.499984740745262"/>
      </bottom>
      <diagonal/>
    </border>
    <border>
      <left/>
      <right/>
      <top style="medium">
        <color theme="3" tint="0.499984740745262"/>
      </top>
      <bottom/>
      <diagonal/>
    </border>
    <border>
      <left style="medium">
        <color theme="3" tint="0.499984740745262"/>
      </left>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thin">
        <color indexed="64"/>
      </left>
      <right style="medium">
        <color theme="3" tint="0.499984740745262"/>
      </right>
      <top/>
      <bottom/>
      <diagonal/>
    </border>
    <border>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right style="medium">
        <color theme="3" tint="0.499984740745262"/>
      </right>
      <top style="medium">
        <color theme="3" tint="0.499984740745262"/>
      </top>
      <bottom/>
      <diagonal/>
    </border>
    <border>
      <left style="thin">
        <color indexed="64"/>
      </left>
      <right style="medium">
        <color theme="3" tint="0.499984740745262"/>
      </right>
      <top style="thin">
        <color indexed="64"/>
      </top>
      <bottom style="thin">
        <color indexed="64"/>
      </bottom>
      <diagonal/>
    </border>
    <border>
      <left style="thin">
        <color indexed="64"/>
      </left>
      <right style="medium">
        <color theme="3" tint="0.499984740745262"/>
      </right>
      <top/>
      <bottom style="thin">
        <color indexed="64"/>
      </bottom>
      <diagonal/>
    </border>
    <border>
      <left/>
      <right style="medium">
        <color theme="3" tint="0.499984740745262"/>
      </right>
      <top style="thin">
        <color indexed="64"/>
      </top>
      <bottom/>
      <diagonal/>
    </border>
    <border>
      <left style="thin">
        <color indexed="64"/>
      </left>
      <right style="medium">
        <color theme="3" tint="0.499984740745262"/>
      </right>
      <top style="medium">
        <color indexed="64"/>
      </top>
      <bottom style="thin">
        <color indexed="64"/>
      </bottom>
      <diagonal/>
    </border>
    <border>
      <left/>
      <right style="medium">
        <color theme="3" tint="0.499984740745262"/>
      </right>
      <top style="medium">
        <color indexed="64"/>
      </top>
      <bottom/>
      <diagonal/>
    </border>
    <border>
      <left style="medium">
        <color theme="3" tint="0.499984740745262"/>
      </left>
      <right/>
      <top style="thin">
        <color indexed="64"/>
      </top>
      <bottom style="medium">
        <color theme="3" tint="0.499984740745262"/>
      </bottom>
      <diagonal/>
    </border>
    <border>
      <left/>
      <right style="medium">
        <color theme="3" tint="0.499984740745262"/>
      </right>
      <top style="thin">
        <color indexed="64"/>
      </top>
      <bottom style="thin">
        <color indexed="64"/>
      </bottom>
      <diagonal/>
    </border>
    <border>
      <left/>
      <right style="medium">
        <color theme="3" tint="0.499984740745262"/>
      </right>
      <top/>
      <bottom style="medium">
        <color theme="3" tint="0.499984740745262"/>
      </bottom>
      <diagonal/>
    </border>
    <border>
      <left/>
      <right style="medium">
        <color theme="3" tint="0.499984740745262"/>
      </right>
      <top style="thin">
        <color indexed="64"/>
      </top>
      <bottom style="medium">
        <color indexed="64"/>
      </bottom>
      <diagonal/>
    </border>
    <border>
      <left/>
      <right style="medium">
        <color theme="3" tint="0.499984740745262"/>
      </right>
      <top style="medium">
        <color auto="1"/>
      </top>
      <bottom style="thin">
        <color indexed="64"/>
      </bottom>
      <diagonal/>
    </border>
    <border>
      <left style="medium">
        <color theme="3" tint="0.499984740745262"/>
      </left>
      <right/>
      <top/>
      <bottom style="medium">
        <color theme="3" tint="0.499984740745262"/>
      </bottom>
      <diagonal/>
    </border>
    <border>
      <left style="medium">
        <color theme="3" tint="0.499984740745262"/>
      </left>
      <right style="thin">
        <color theme="1"/>
      </right>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top style="double">
        <color theme="3" tint="0.24994659260841701"/>
      </top>
      <bottom/>
      <diagonal/>
    </border>
    <border>
      <left style="double">
        <color theme="3" tint="0.24994659260841701"/>
      </left>
      <right/>
      <top style="double">
        <color theme="3" tint="0.24994659260841701"/>
      </top>
      <bottom/>
      <diagonal/>
    </border>
    <border>
      <left/>
      <right style="double">
        <color theme="3" tint="0.24994659260841701"/>
      </right>
      <top style="double">
        <color theme="3" tint="0.24994659260841701"/>
      </top>
      <bottom/>
      <diagonal/>
    </border>
    <border>
      <left style="double">
        <color theme="3" tint="0.24994659260841701"/>
      </left>
      <right/>
      <top/>
      <bottom style="double">
        <color theme="3" tint="0.24994659260841701"/>
      </bottom>
      <diagonal/>
    </border>
    <border>
      <left/>
      <right/>
      <top/>
      <bottom style="double">
        <color theme="3" tint="0.24994659260841701"/>
      </bottom>
      <diagonal/>
    </border>
    <border>
      <left/>
      <right style="double">
        <color theme="3" tint="0.24994659260841701"/>
      </right>
      <top/>
      <bottom style="double">
        <color theme="3" tint="0.24994659260841701"/>
      </bottom>
      <diagonal/>
    </border>
    <border>
      <left style="medium">
        <color theme="3" tint="0.24994659260841701"/>
      </left>
      <right/>
      <top/>
      <bottom/>
      <diagonal/>
    </border>
    <border>
      <left/>
      <right style="medium">
        <color theme="3" tint="0.24994659260841701"/>
      </right>
      <top/>
      <bottom/>
      <diagonal/>
    </border>
    <border>
      <left style="medium">
        <color theme="3" tint="0.499984740745262"/>
      </left>
      <right style="thin">
        <color auto="1"/>
      </right>
      <top style="thin">
        <color indexed="64"/>
      </top>
      <bottom style="thin">
        <color auto="1"/>
      </bottom>
      <diagonal/>
    </border>
    <border>
      <left style="medium">
        <color theme="3" tint="0.499984740745262"/>
      </left>
      <right style="medium">
        <color theme="3" tint="0.499984740745262"/>
      </right>
      <top style="thin">
        <color indexed="64"/>
      </top>
      <bottom/>
      <diagonal/>
    </border>
    <border>
      <left style="thin">
        <color indexed="64"/>
      </left>
      <right style="medium">
        <color theme="3" tint="0.499984740745262"/>
      </right>
      <top style="thin">
        <color indexed="64"/>
      </top>
      <bottom/>
      <diagonal/>
    </border>
    <border>
      <left/>
      <right/>
      <top style="thin">
        <color indexed="64"/>
      </top>
      <bottom style="medium">
        <color auto="1"/>
      </bottom>
      <diagonal/>
    </border>
    <border>
      <left style="double">
        <color rgb="FF0070C0"/>
      </left>
      <right/>
      <top style="double">
        <color rgb="FF0070C0"/>
      </top>
      <bottom/>
      <diagonal/>
    </border>
    <border>
      <left/>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bottom style="medium">
        <color indexed="64"/>
      </bottom>
      <diagonal/>
    </border>
    <border>
      <left style="medium">
        <color theme="1"/>
      </left>
      <right style="medium">
        <color theme="1"/>
      </right>
      <top style="medium">
        <color auto="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indexed="64"/>
      </bottom>
      <diagonal/>
    </border>
    <border>
      <left style="medium">
        <color theme="1"/>
      </left>
      <right style="medium">
        <color theme="1"/>
      </right>
      <top/>
      <bottom style="thin">
        <color indexed="64"/>
      </bottom>
      <diagonal/>
    </border>
    <border>
      <left/>
      <right/>
      <top style="medium">
        <color auto="1"/>
      </top>
      <bottom style="thin">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indexed="64"/>
      </bottom>
      <diagonal/>
    </border>
    <border>
      <left style="medium">
        <color auto="1"/>
      </left>
      <right style="medium">
        <color auto="1"/>
      </right>
      <top/>
      <bottom style="thin">
        <color indexed="64"/>
      </bottom>
      <diagonal/>
    </border>
    <border>
      <left style="medium">
        <color auto="1"/>
      </left>
      <right style="medium">
        <color auto="1"/>
      </right>
      <top/>
      <bottom/>
      <diagonal/>
    </border>
    <border>
      <left/>
      <right style="medium">
        <color theme="1"/>
      </right>
      <top style="medium">
        <color indexed="64"/>
      </top>
      <bottom/>
      <diagonal/>
    </border>
    <border>
      <left style="medium">
        <color theme="1"/>
      </left>
      <right style="medium">
        <color theme="1"/>
      </right>
      <top style="thin">
        <color indexed="64"/>
      </top>
      <bottom style="medium">
        <color theme="1"/>
      </bottom>
      <diagonal/>
    </border>
    <border>
      <left/>
      <right/>
      <top style="thin">
        <color indexed="64"/>
      </top>
      <bottom style="medium">
        <color theme="1"/>
      </bottom>
      <diagonal/>
    </border>
    <border>
      <left style="medium">
        <color auto="1"/>
      </left>
      <right style="medium">
        <color auto="1"/>
      </right>
      <top style="thin">
        <color indexed="64"/>
      </top>
      <bottom style="medium">
        <color theme="1"/>
      </bottom>
      <diagonal/>
    </border>
    <border>
      <left style="medium">
        <color theme="1"/>
      </left>
      <right style="medium">
        <color theme="1"/>
      </right>
      <top style="medium">
        <color theme="1"/>
      </top>
      <bottom style="medium">
        <color auto="1"/>
      </bottom>
      <diagonal/>
    </border>
    <border>
      <left/>
      <right/>
      <top style="medium">
        <color theme="1"/>
      </top>
      <bottom style="medium">
        <color auto="1"/>
      </bottom>
      <diagonal/>
    </border>
    <border>
      <left/>
      <right style="medium">
        <color theme="1"/>
      </right>
      <top/>
      <bottom style="medium">
        <color indexed="64"/>
      </bottom>
      <diagonal/>
    </border>
    <border>
      <left style="medium">
        <color auto="1"/>
      </left>
      <right style="medium">
        <color auto="1"/>
      </right>
      <top/>
      <bottom style="medium">
        <color auto="1"/>
      </bottom>
      <diagonal/>
    </border>
    <border>
      <left style="medium">
        <color auto="1"/>
      </left>
      <right/>
      <top style="medium">
        <color theme="1"/>
      </top>
      <bottom style="medium">
        <color auto="1"/>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double">
        <color theme="3" tint="0.499984740745262"/>
      </left>
      <right/>
      <top/>
      <bottom style="double">
        <color theme="3" tint="0.499984740745262"/>
      </bottom>
      <diagonal/>
    </border>
    <border>
      <left/>
      <right/>
      <top/>
      <bottom style="double">
        <color theme="3" tint="0.499984740745262"/>
      </bottom>
      <diagonal/>
    </border>
    <border>
      <left/>
      <right style="double">
        <color theme="3" tint="0.499984740745262"/>
      </right>
      <top/>
      <bottom style="double">
        <color theme="3" tint="0.499984740745262"/>
      </bottom>
      <diagonal/>
    </border>
    <border>
      <left style="double">
        <color theme="3" tint="0.499984740745262"/>
      </left>
      <right style="thin">
        <color indexed="64"/>
      </right>
      <top/>
      <bottom/>
      <diagonal/>
    </border>
    <border>
      <left style="double">
        <color theme="3" tint="0.499984740745262"/>
      </left>
      <right/>
      <top/>
      <bottom/>
      <diagonal/>
    </border>
    <border>
      <left style="double">
        <color theme="3" tint="0.499984740745262"/>
      </left>
      <right style="thin">
        <color indexed="64"/>
      </right>
      <top style="thick">
        <color indexed="64"/>
      </top>
      <bottom/>
      <diagonal/>
    </border>
    <border>
      <left/>
      <right style="thick">
        <color theme="3" tint="0.499984740745262"/>
      </right>
      <top/>
      <bottom/>
      <diagonal/>
    </border>
    <border>
      <left style="thick">
        <color theme="3" tint="0.499984740745262"/>
      </left>
      <right/>
      <top/>
      <bottom/>
      <diagonal/>
    </border>
    <border>
      <left/>
      <right/>
      <top style="double">
        <color theme="3" tint="0.499984740745262"/>
      </top>
      <bottom/>
      <diagonal/>
    </border>
    <border>
      <left/>
      <right style="double">
        <color theme="3" tint="0.499984740745262"/>
      </right>
      <top/>
      <bottom/>
      <diagonal/>
    </border>
    <border>
      <left style="double">
        <color theme="3" tint="0.499984740745262"/>
      </left>
      <right/>
      <top style="double">
        <color theme="3" tint="0.499984740745262"/>
      </top>
      <bottom/>
      <diagonal/>
    </border>
    <border>
      <left/>
      <right style="double">
        <color theme="3" tint="0.499984740745262"/>
      </right>
      <top style="double">
        <color theme="3" tint="0.499984740745262"/>
      </top>
      <bottom/>
      <diagonal/>
    </border>
    <border>
      <left/>
      <right style="thick">
        <color theme="3" tint="0.499984740745262"/>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theme="1"/>
      </right>
      <top style="thin">
        <color indexed="64"/>
      </top>
      <bottom/>
      <diagonal/>
    </border>
    <border>
      <left/>
      <right/>
      <top style="thick">
        <color indexed="64"/>
      </top>
      <bottom style="thin">
        <color indexed="64"/>
      </bottom>
      <diagonal/>
    </border>
    <border>
      <left style="double">
        <color theme="3" tint="0.499984740745262"/>
      </left>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style="double">
        <color theme="3" tint="0.499984740745262"/>
      </left>
      <right/>
      <top style="thin">
        <color theme="3" tint="0.499984740745262"/>
      </top>
      <bottom style="double">
        <color theme="3" tint="0.499984740745262"/>
      </bottom>
      <diagonal/>
    </border>
    <border>
      <left/>
      <right/>
      <top style="thin">
        <color theme="3" tint="0.499984740745262"/>
      </top>
      <bottom style="double">
        <color theme="3" tint="0.499984740745262"/>
      </bottom>
      <diagonal/>
    </border>
    <border>
      <left/>
      <right/>
      <top style="thin">
        <color theme="3" tint="0.499984740745262"/>
      </top>
      <bottom/>
      <diagonal/>
    </border>
    <border>
      <left style="thin">
        <color indexed="64"/>
      </left>
      <right style="double">
        <color rgb="FF0070C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52">
    <xf numFmtId="0" fontId="0" fillId="0" borderId="0" xfId="0"/>
    <xf numFmtId="0" fontId="0" fillId="0" borderId="0" xfId="0" applyAlignment="1">
      <alignment wrapText="1"/>
    </xf>
    <xf numFmtId="0" fontId="3" fillId="0" borderId="0" xfId="0" applyFont="1" applyAlignment="1">
      <alignment horizontal="left" wrapText="1"/>
    </xf>
    <xf numFmtId="0" fontId="3" fillId="0" borderId="0" xfId="0" applyFont="1" applyAlignment="1">
      <alignment wrapText="1"/>
    </xf>
    <xf numFmtId="0" fontId="4" fillId="0" borderId="0" xfId="0" applyFont="1" applyAlignment="1">
      <alignment horizontal="left" wrapText="1"/>
    </xf>
    <xf numFmtId="0" fontId="5" fillId="0" borderId="0" xfId="0" applyFont="1" applyAlignment="1">
      <alignment horizontal="center" wrapText="1"/>
    </xf>
    <xf numFmtId="0" fontId="4" fillId="0" borderId="0" xfId="0" applyFont="1" applyAlignment="1">
      <alignment wrapText="1"/>
    </xf>
    <xf numFmtId="0" fontId="3" fillId="0" borderId="0" xfId="0" applyFont="1"/>
    <xf numFmtId="0" fontId="4" fillId="3" borderId="0" xfId="0" applyFont="1" applyFill="1" applyAlignment="1">
      <alignment wrapText="1"/>
    </xf>
    <xf numFmtId="0" fontId="7" fillId="0" borderId="0" xfId="0" applyFont="1" applyAlignment="1">
      <alignment wrapText="1"/>
    </xf>
    <xf numFmtId="0" fontId="6" fillId="3" borderId="0" xfId="0" applyFont="1" applyFill="1" applyAlignment="1">
      <alignment wrapText="1"/>
    </xf>
    <xf numFmtId="0" fontId="4" fillId="0" borderId="0" xfId="0" applyFont="1"/>
    <xf numFmtId="0" fontId="0" fillId="0" borderId="0" xfId="0" applyAlignment="1">
      <alignment vertical="center"/>
    </xf>
    <xf numFmtId="0" fontId="6" fillId="0" borderId="0" xfId="0" applyFont="1"/>
    <xf numFmtId="0" fontId="0" fillId="0" borderId="0" xfId="0" applyAlignment="1">
      <alignment horizontal="centerContinuous"/>
    </xf>
    <xf numFmtId="0" fontId="0" fillId="0" borderId="0" xfId="0" applyAlignment="1">
      <alignment horizontal="left"/>
    </xf>
    <xf numFmtId="0" fontId="8" fillId="0" borderId="0" xfId="0" applyFont="1"/>
    <xf numFmtId="165" fontId="0" fillId="0" borderId="0" xfId="0" applyNumberFormat="1"/>
    <xf numFmtId="0" fontId="0" fillId="0" borderId="5" xfId="0" applyBorder="1"/>
    <xf numFmtId="0" fontId="0" fillId="0" borderId="4" xfId="0" applyBorder="1"/>
    <xf numFmtId="0" fontId="0" fillId="0" borderId="7" xfId="0" applyBorder="1"/>
    <xf numFmtId="0" fontId="0" fillId="0" borderId="6" xfId="0" applyBorder="1"/>
    <xf numFmtId="0" fontId="6" fillId="0" borderId="9" xfId="0" applyFont="1" applyBorder="1" applyAlignment="1" applyProtection="1">
      <alignment horizontal="center"/>
      <protection locked="0"/>
    </xf>
    <xf numFmtId="0" fontId="19" fillId="0" borderId="13" xfId="0" applyFont="1" applyBorder="1" applyAlignment="1" applyProtection="1">
      <alignment horizontal="center" wrapText="1"/>
      <protection locked="0"/>
    </xf>
    <xf numFmtId="0" fontId="7" fillId="0" borderId="0" xfId="0" applyFont="1"/>
    <xf numFmtId="0" fontId="4" fillId="0" borderId="0" xfId="0" applyFont="1" applyAlignment="1">
      <alignment horizontal="left"/>
    </xf>
    <xf numFmtId="38" fontId="7" fillId="0" borderId="9" xfId="1" applyNumberFormat="1" applyFont="1" applyBorder="1" applyProtection="1">
      <protection locked="0"/>
    </xf>
    <xf numFmtId="38" fontId="7" fillId="14" borderId="9" xfId="1" applyNumberFormat="1" applyFont="1" applyFill="1" applyBorder="1" applyProtection="1">
      <protection locked="0"/>
    </xf>
    <xf numFmtId="38" fontId="7" fillId="0" borderId="9" xfId="1" applyNumberFormat="1" applyFont="1" applyFill="1" applyBorder="1" applyProtection="1">
      <protection locked="0"/>
    </xf>
    <xf numFmtId="171" fontId="11" fillId="5" borderId="9" xfId="0" applyNumberFormat="1" applyFont="1" applyFill="1" applyBorder="1" applyAlignment="1">
      <alignment horizontal="center"/>
    </xf>
    <xf numFmtId="0" fontId="12" fillId="0" borderId="13" xfId="0" applyFont="1" applyBorder="1" applyAlignment="1">
      <alignment vertical="center" wrapText="1"/>
    </xf>
    <xf numFmtId="0" fontId="12" fillId="0" borderId="13" xfId="0" applyFont="1" applyBorder="1" applyAlignment="1">
      <alignment horizontal="left" wrapText="1"/>
    </xf>
    <xf numFmtId="0" fontId="12" fillId="0" borderId="13" xfId="0" applyFont="1" applyBorder="1" applyAlignment="1">
      <alignment wrapText="1"/>
    </xf>
    <xf numFmtId="0" fontId="12" fillId="0" borderId="13" xfId="0" applyFont="1" applyBorder="1" applyAlignment="1">
      <alignment horizontal="left" vertical="center" wrapText="1"/>
    </xf>
    <xf numFmtId="0" fontId="14" fillId="0" borderId="0" xfId="0" applyFont="1"/>
    <xf numFmtId="0" fontId="12" fillId="0" borderId="13" xfId="0" quotePrefix="1" applyFont="1" applyBorder="1" applyAlignment="1">
      <alignment horizontal="left" wrapText="1"/>
    </xf>
    <xf numFmtId="0" fontId="14" fillId="0" borderId="0" xfId="0" applyFont="1" applyAlignment="1" applyProtection="1">
      <alignment vertical="center" wrapText="1"/>
      <protection locked="0"/>
    </xf>
    <xf numFmtId="0" fontId="3" fillId="0" borderId="0" xfId="0" applyFont="1" applyAlignment="1">
      <alignment horizontal="center" vertical="center" wrapText="1"/>
    </xf>
    <xf numFmtId="0" fontId="36" fillId="0" borderId="0" xfId="0" applyFont="1" applyAlignment="1">
      <alignment horizontal="center" vertical="center" wrapText="1"/>
    </xf>
    <xf numFmtId="0" fontId="0" fillId="12" borderId="27" xfId="0" applyFill="1" applyBorder="1" applyAlignment="1">
      <alignment horizontal="center" vertical="center" wrapText="1"/>
    </xf>
    <xf numFmtId="0" fontId="0" fillId="12" borderId="27" xfId="0" applyFill="1" applyBorder="1" applyAlignment="1">
      <alignment wrapText="1"/>
    </xf>
    <xf numFmtId="0" fontId="3" fillId="12" borderId="27" xfId="0" applyFont="1" applyFill="1" applyBorder="1" applyAlignment="1">
      <alignment wrapText="1"/>
    </xf>
    <xf numFmtId="0" fontId="3" fillId="12" borderId="28" xfId="0" applyFont="1" applyFill="1" applyBorder="1" applyAlignment="1">
      <alignment wrapText="1"/>
    </xf>
    <xf numFmtId="0" fontId="3" fillId="12" borderId="29" xfId="0" applyFont="1" applyFill="1" applyBorder="1" applyAlignment="1">
      <alignment vertical="center" wrapText="1"/>
    </xf>
    <xf numFmtId="0" fontId="3" fillId="12" borderId="30" xfId="0" applyFont="1" applyFill="1" applyBorder="1" applyAlignment="1">
      <alignment wrapText="1"/>
    </xf>
    <xf numFmtId="0" fontId="0" fillId="0" borderId="0" xfId="0" applyAlignment="1">
      <alignment horizontal="center" vertical="center" wrapText="1"/>
    </xf>
    <xf numFmtId="0" fontId="37" fillId="0" borderId="0" xfId="0" applyFont="1" applyAlignment="1">
      <alignment horizontal="justify" vertical="center" wrapText="1"/>
    </xf>
    <xf numFmtId="0" fontId="30" fillId="16" borderId="0" xfId="0" applyFont="1" applyFill="1" applyAlignment="1">
      <alignment horizontal="center" wrapText="1"/>
    </xf>
    <xf numFmtId="0" fontId="32" fillId="16" borderId="0" xfId="0" applyFont="1" applyFill="1" applyAlignment="1">
      <alignment horizontal="center" wrapText="1"/>
    </xf>
    <xf numFmtId="0" fontId="14" fillId="17" borderId="14" xfId="0" applyFont="1" applyFill="1" applyBorder="1" applyAlignment="1" applyProtection="1">
      <alignment vertical="center" wrapText="1"/>
      <protection locked="0"/>
    </xf>
    <xf numFmtId="0" fontId="14" fillId="17" borderId="14" xfId="0" applyFont="1" applyFill="1" applyBorder="1" applyAlignment="1" applyProtection="1">
      <alignment horizontal="left" vertical="center" wrapText="1"/>
      <protection locked="0"/>
    </xf>
    <xf numFmtId="38" fontId="3" fillId="17" borderId="9" xfId="1" applyNumberFormat="1" applyFont="1" applyFill="1" applyBorder="1" applyProtection="1">
      <protection locked="0"/>
    </xf>
    <xf numFmtId="38" fontId="7" fillId="17" borderId="9" xfId="1" applyNumberFormat="1" applyFont="1" applyFill="1" applyBorder="1" applyProtection="1">
      <protection locked="0"/>
    </xf>
    <xf numFmtId="165" fontId="6" fillId="17" borderId="9" xfId="2" applyNumberFormat="1" applyFont="1" applyFill="1" applyBorder="1" applyProtection="1">
      <protection locked="0"/>
    </xf>
    <xf numFmtId="169" fontId="0" fillId="17" borderId="9" xfId="2" applyNumberFormat="1" applyFont="1" applyFill="1" applyBorder="1" applyAlignment="1" applyProtection="1">
      <alignment horizontal="right" indent="1"/>
      <protection locked="0"/>
    </xf>
    <xf numFmtId="169" fontId="0" fillId="17" borderId="9" xfId="2" applyNumberFormat="1" applyFont="1" applyFill="1" applyBorder="1" applyAlignment="1" applyProtection="1">
      <alignment horizontal="right"/>
      <protection locked="0"/>
    </xf>
    <xf numFmtId="166" fontId="0" fillId="17" borderId="9" xfId="3" applyNumberFormat="1" applyFont="1" applyFill="1" applyBorder="1" applyProtection="1">
      <protection locked="0"/>
    </xf>
    <xf numFmtId="165" fontId="0" fillId="17" borderId="9" xfId="2" applyNumberFormat="1" applyFont="1" applyFill="1" applyBorder="1" applyAlignment="1" applyProtection="1">
      <alignment horizontal="center"/>
      <protection locked="0"/>
    </xf>
    <xf numFmtId="165" fontId="0" fillId="17" borderId="9" xfId="2" applyNumberFormat="1" applyFont="1" applyFill="1" applyBorder="1" applyAlignment="1" applyProtection="1">
      <alignment horizontal="centerContinuous"/>
      <protection locked="0"/>
    </xf>
    <xf numFmtId="165" fontId="0" fillId="17" borderId="40" xfId="2" applyNumberFormat="1" applyFont="1" applyFill="1" applyBorder="1" applyAlignment="1" applyProtection="1">
      <alignment horizontal="center"/>
      <protection locked="0"/>
    </xf>
    <xf numFmtId="165" fontId="0" fillId="17" borderId="12" xfId="2" applyNumberFormat="1" applyFont="1" applyFill="1" applyBorder="1" applyAlignment="1" applyProtection="1">
      <alignment horizontal="centerContinuous"/>
      <protection locked="0"/>
    </xf>
    <xf numFmtId="165" fontId="0" fillId="17" borderId="12" xfId="2" applyNumberFormat="1" applyFont="1" applyFill="1" applyBorder="1" applyAlignment="1" applyProtection="1">
      <alignment horizontal="center"/>
      <protection locked="0"/>
    </xf>
    <xf numFmtId="0" fontId="14" fillId="17" borderId="24" xfId="0" applyFont="1" applyFill="1" applyBorder="1" applyAlignment="1" applyProtection="1">
      <alignment vertical="center" wrapText="1"/>
      <protection locked="0"/>
    </xf>
    <xf numFmtId="165" fontId="0" fillId="17" borderId="9" xfId="2" applyNumberFormat="1" applyFont="1" applyFill="1" applyBorder="1" applyProtection="1">
      <protection locked="0"/>
    </xf>
    <xf numFmtId="0" fontId="39" fillId="0" borderId="0" xfId="0" applyFont="1"/>
    <xf numFmtId="10" fontId="0" fillId="17" borderId="9" xfId="3" applyNumberFormat="1" applyFont="1" applyFill="1" applyBorder="1" applyProtection="1">
      <protection locked="0"/>
    </xf>
    <xf numFmtId="0" fontId="40" fillId="0" borderId="0" xfId="0" applyFont="1"/>
    <xf numFmtId="0" fontId="0" fillId="17" borderId="0" xfId="0" applyFill="1" applyAlignment="1" applyProtection="1">
      <alignment horizontal="left"/>
      <protection locked="0"/>
    </xf>
    <xf numFmtId="0" fontId="0" fillId="7" borderId="0" xfId="0" applyFill="1"/>
    <xf numFmtId="0" fontId="0" fillId="0" borderId="35" xfId="0" applyBorder="1"/>
    <xf numFmtId="14" fontId="0" fillId="17" borderId="9" xfId="0" applyNumberFormat="1" applyFill="1" applyBorder="1" applyAlignment="1" applyProtection="1">
      <alignment horizontal="center"/>
      <protection locked="0"/>
    </xf>
    <xf numFmtId="0" fontId="0" fillId="0" borderId="34" xfId="0" applyBorder="1"/>
    <xf numFmtId="14" fontId="0" fillId="17" borderId="13" xfId="0" applyNumberFormat="1" applyFill="1" applyBorder="1" applyProtection="1">
      <protection locked="0"/>
    </xf>
    <xf numFmtId="0" fontId="0" fillId="17" borderId="13" xfId="0" applyFill="1" applyBorder="1" applyProtection="1">
      <protection locked="0"/>
    </xf>
    <xf numFmtId="0" fontId="0" fillId="17" borderId="39" xfId="0" applyFill="1" applyBorder="1" applyProtection="1">
      <protection locked="0"/>
    </xf>
    <xf numFmtId="0" fontId="0" fillId="0" borderId="35" xfId="0" applyBorder="1" applyProtection="1">
      <protection locked="0"/>
    </xf>
    <xf numFmtId="165" fontId="0" fillId="0" borderId="35" xfId="0" applyNumberFormat="1" applyBorder="1" applyProtection="1">
      <protection locked="0"/>
    </xf>
    <xf numFmtId="165" fontId="0" fillId="5" borderId="12" xfId="0" applyNumberFormat="1" applyFill="1" applyBorder="1"/>
    <xf numFmtId="165" fontId="0" fillId="5" borderId="40" xfId="0" applyNumberFormat="1" applyFill="1" applyBorder="1"/>
    <xf numFmtId="10" fontId="0" fillId="17" borderId="9" xfId="0" applyNumberFormat="1" applyFill="1" applyBorder="1" applyProtection="1">
      <protection locked="0"/>
    </xf>
    <xf numFmtId="169" fontId="0" fillId="0" borderId="0" xfId="0" applyNumberFormat="1"/>
    <xf numFmtId="0" fontId="0" fillId="17" borderId="9" xfId="0" applyFill="1" applyBorder="1" applyProtection="1">
      <protection locked="0"/>
    </xf>
    <xf numFmtId="165" fontId="0" fillId="4" borderId="46" xfId="0" applyNumberFormat="1" applyFill="1" applyBorder="1"/>
    <xf numFmtId="165" fontId="0" fillId="4" borderId="49" xfId="0" applyNumberFormat="1" applyFill="1" applyBorder="1"/>
    <xf numFmtId="165" fontId="0" fillId="7" borderId="4" xfId="0" applyNumberFormat="1" applyFill="1" applyBorder="1"/>
    <xf numFmtId="165" fontId="0" fillId="7" borderId="0" xfId="0" applyNumberFormat="1" applyFill="1"/>
    <xf numFmtId="169" fontId="0" fillId="7" borderId="6" xfId="0" applyNumberFormat="1" applyFill="1" applyBorder="1"/>
    <xf numFmtId="169" fontId="0" fillId="7" borderId="7" xfId="0" applyNumberFormat="1" applyFill="1" applyBorder="1"/>
    <xf numFmtId="14" fontId="39" fillId="17" borderId="9" xfId="0" applyNumberFormat="1" applyFont="1" applyFill="1" applyBorder="1" applyAlignment="1" applyProtection="1">
      <alignment horizontal="center"/>
      <protection locked="0"/>
    </xf>
    <xf numFmtId="0" fontId="39" fillId="0" borderId="0" xfId="0" applyFont="1" applyAlignment="1">
      <alignment wrapText="1"/>
    </xf>
    <xf numFmtId="0" fontId="39" fillId="17" borderId="9" xfId="0" applyFont="1" applyFill="1" applyBorder="1" applyAlignment="1" applyProtection="1">
      <alignment horizontal="center"/>
      <protection locked="0"/>
    </xf>
    <xf numFmtId="0" fontId="39" fillId="17" borderId="9" xfId="0" applyFont="1" applyFill="1" applyBorder="1" applyAlignment="1" applyProtection="1">
      <alignment horizontal="centerContinuous"/>
      <protection locked="0"/>
    </xf>
    <xf numFmtId="0" fontId="39" fillId="0" borderId="35" xfId="0" applyFont="1" applyBorder="1" applyAlignment="1" applyProtection="1">
      <alignment horizontal="center"/>
      <protection locked="0"/>
    </xf>
    <xf numFmtId="166" fontId="50" fillId="11" borderId="9" xfId="0" applyNumberFormat="1" applyFont="1" applyFill="1" applyBorder="1"/>
    <xf numFmtId="169" fontId="39" fillId="17" borderId="9" xfId="2" applyNumberFormat="1" applyFont="1" applyFill="1" applyBorder="1" applyAlignment="1" applyProtection="1">
      <alignment horizontal="right"/>
      <protection locked="0"/>
    </xf>
    <xf numFmtId="0" fontId="43" fillId="0" borderId="35" xfId="0" applyFont="1" applyBorder="1"/>
    <xf numFmtId="0" fontId="43" fillId="0" borderId="0" xfId="0" applyFont="1" applyAlignment="1">
      <alignment wrapText="1"/>
    </xf>
    <xf numFmtId="0" fontId="39" fillId="17" borderId="9" xfId="0" applyFont="1" applyFill="1" applyBorder="1" applyAlignment="1" applyProtection="1">
      <alignment horizontal="left"/>
      <protection locked="0"/>
    </xf>
    <xf numFmtId="164" fontId="39" fillId="17" borderId="9" xfId="0" applyNumberFormat="1" applyFont="1" applyFill="1" applyBorder="1" applyAlignment="1" applyProtection="1">
      <alignment horizontal="center"/>
      <protection locked="0"/>
    </xf>
    <xf numFmtId="165" fontId="39" fillId="7" borderId="0" xfId="0" applyNumberFormat="1" applyFont="1" applyFill="1"/>
    <xf numFmtId="0" fontId="0" fillId="0" borderId="5" xfId="0" applyBorder="1" applyProtection="1">
      <protection locked="0"/>
    </xf>
    <xf numFmtId="0" fontId="0" fillId="0" borderId="51" xfId="0" applyBorder="1"/>
    <xf numFmtId="0" fontId="39" fillId="17" borderId="0" xfId="0" applyFont="1" applyFill="1" applyAlignment="1" applyProtection="1">
      <alignment horizontal="left"/>
      <protection locked="0"/>
    </xf>
    <xf numFmtId="168" fontId="39" fillId="0" borderId="0" xfId="0" applyNumberFormat="1" applyFont="1" applyProtection="1">
      <protection locked="0"/>
    </xf>
    <xf numFmtId="38" fontId="7" fillId="5" borderId="9" xfId="1" applyNumberFormat="1" applyFont="1" applyFill="1" applyBorder="1" applyProtection="1"/>
    <xf numFmtId="38" fontId="7" fillId="11" borderId="9" xfId="1" applyNumberFormat="1" applyFont="1" applyFill="1" applyBorder="1" applyProtection="1"/>
    <xf numFmtId="38" fontId="7" fillId="11" borderId="14" xfId="1" applyNumberFormat="1" applyFont="1" applyFill="1" applyBorder="1" applyProtection="1"/>
    <xf numFmtId="38" fontId="6" fillId="11" borderId="9" xfId="1" applyNumberFormat="1" applyFont="1" applyFill="1" applyBorder="1" applyProtection="1"/>
    <xf numFmtId="38" fontId="6" fillId="5" borderId="9" xfId="1" applyNumberFormat="1" applyFont="1" applyFill="1" applyBorder="1" applyProtection="1"/>
    <xf numFmtId="38" fontId="6" fillId="5" borderId="1" xfId="1" applyNumberFormat="1" applyFont="1" applyFill="1" applyBorder="1" applyProtection="1"/>
    <xf numFmtId="38" fontId="6" fillId="5" borderId="3" xfId="1" applyNumberFormat="1" applyFont="1" applyFill="1" applyBorder="1" applyProtection="1"/>
    <xf numFmtId="166" fontId="28" fillId="5" borderId="9" xfId="3" applyNumberFormat="1" applyFont="1" applyFill="1" applyBorder="1" applyProtection="1"/>
    <xf numFmtId="166" fontId="28" fillId="8" borderId="9" xfId="3" applyNumberFormat="1" applyFont="1" applyFill="1" applyBorder="1" applyProtection="1"/>
    <xf numFmtId="0" fontId="3" fillId="17" borderId="14" xfId="0" applyFont="1" applyFill="1" applyBorder="1" applyAlignment="1" applyProtection="1">
      <alignment vertical="center" wrapText="1"/>
      <protection locked="0"/>
    </xf>
    <xf numFmtId="0" fontId="10" fillId="0" borderId="0" xfId="0" applyFont="1" applyAlignment="1">
      <alignment wrapText="1"/>
    </xf>
    <xf numFmtId="0" fontId="4" fillId="0" borderId="0" xfId="0" applyFont="1" applyAlignment="1">
      <alignment horizontal="center"/>
    </xf>
    <xf numFmtId="0" fontId="10" fillId="0" borderId="0" xfId="0" applyFont="1" applyAlignment="1">
      <alignment horizontal="center"/>
    </xf>
    <xf numFmtId="0" fontId="0" fillId="0" borderId="0" xfId="0" applyAlignment="1">
      <alignment horizontal="left" wrapText="1"/>
    </xf>
    <xf numFmtId="0" fontId="0" fillId="0" borderId="0" xfId="0" quotePrefix="1"/>
    <xf numFmtId="8" fontId="0" fillId="0" borderId="0" xfId="0" applyNumberFormat="1"/>
    <xf numFmtId="10" fontId="10" fillId="13" borderId="10" xfId="3" applyNumberFormat="1" applyFont="1" applyFill="1" applyBorder="1" applyAlignment="1" applyProtection="1">
      <alignment horizontal="center"/>
    </xf>
    <xf numFmtId="0" fontId="3" fillId="0" borderId="0" xfId="0" applyFont="1" applyAlignment="1">
      <alignment horizontal="center"/>
    </xf>
    <xf numFmtId="0" fontId="3" fillId="0" borderId="0" xfId="0" quotePrefix="1" applyFont="1" applyAlignment="1">
      <alignment horizontal="left"/>
    </xf>
    <xf numFmtId="173" fontId="10" fillId="0" borderId="0" xfId="3" applyNumberFormat="1" applyFont="1" applyProtection="1"/>
    <xf numFmtId="173" fontId="0" fillId="0" borderId="0" xfId="0" applyNumberFormat="1"/>
    <xf numFmtId="10" fontId="10" fillId="0" borderId="0" xfId="3" applyNumberFormat="1" applyFont="1" applyProtection="1"/>
    <xf numFmtId="10" fontId="0" fillId="0" borderId="0" xfId="0" applyNumberFormat="1"/>
    <xf numFmtId="0" fontId="0" fillId="0" borderId="0" xfId="0" quotePrefix="1" applyAlignment="1">
      <alignment horizontal="left"/>
    </xf>
    <xf numFmtId="0" fontId="9" fillId="0" borderId="0" xfId="0" applyFont="1"/>
    <xf numFmtId="49" fontId="0" fillId="0" borderId="0" xfId="0" quotePrefix="1" applyNumberFormat="1" applyAlignment="1">
      <alignment horizontal="left"/>
    </xf>
    <xf numFmtId="1" fontId="10" fillId="0" borderId="0" xfId="3" applyNumberFormat="1" applyFont="1" applyFill="1" applyBorder="1" applyAlignment="1" applyProtection="1">
      <alignment horizontal="center"/>
    </xf>
    <xf numFmtId="49" fontId="3" fillId="0" borderId="0" xfId="0" quotePrefix="1" applyNumberFormat="1" applyFont="1" applyAlignment="1">
      <alignment horizontal="left"/>
    </xf>
    <xf numFmtId="49" fontId="0" fillId="0" borderId="0" xfId="0" applyNumberFormat="1" applyAlignment="1">
      <alignment horizontal="left"/>
    </xf>
    <xf numFmtId="49" fontId="3" fillId="0" borderId="0" xfId="0" quotePrefix="1" applyNumberFormat="1" applyFont="1" applyAlignment="1">
      <alignment horizontal="left" vertical="top"/>
    </xf>
    <xf numFmtId="0" fontId="4" fillId="0" borderId="0" xfId="0" quotePrefix="1" applyFont="1" applyAlignment="1">
      <alignment horizontal="left"/>
    </xf>
    <xf numFmtId="0" fontId="34" fillId="0" borderId="6" xfId="0" applyFont="1" applyBorder="1" applyAlignment="1">
      <alignment horizontal="center"/>
    </xf>
    <xf numFmtId="0" fontId="34" fillId="0" borderId="7" xfId="0" applyFont="1" applyBorder="1" applyAlignment="1">
      <alignment horizontal="center"/>
    </xf>
    <xf numFmtId="0" fontId="8" fillId="0" borderId="7" xfId="0" applyFont="1" applyBorder="1" applyAlignment="1">
      <alignment horizontal="center"/>
    </xf>
    <xf numFmtId="0" fontId="8" fillId="0" borderId="7" xfId="0" applyFont="1" applyBorder="1"/>
    <xf numFmtId="0" fontId="8" fillId="0" borderId="8" xfId="0" applyFont="1" applyBorder="1"/>
    <xf numFmtId="0" fontId="10" fillId="0" borderId="1"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58" fillId="0" borderId="0" xfId="0" applyFont="1"/>
    <xf numFmtId="0" fontId="56" fillId="0" borderId="4" xfId="0" applyFont="1" applyBorder="1" applyAlignment="1">
      <alignment wrapText="1"/>
    </xf>
    <xf numFmtId="0" fontId="56" fillId="0" borderId="0" xfId="0" applyFont="1" applyAlignment="1">
      <alignment wrapText="1"/>
    </xf>
    <xf numFmtId="0" fontId="56" fillId="0" borderId="5" xfId="0" applyFont="1" applyBorder="1" applyAlignment="1">
      <alignment wrapText="1"/>
    </xf>
    <xf numFmtId="0" fontId="59" fillId="0" borderId="0" xfId="0" applyFont="1"/>
    <xf numFmtId="0" fontId="56" fillId="0" borderId="4" xfId="0" applyFont="1" applyBorder="1"/>
    <xf numFmtId="0" fontId="58" fillId="0" borderId="0" xfId="0" applyFont="1" applyAlignment="1">
      <alignment wrapText="1"/>
    </xf>
    <xf numFmtId="0" fontId="58" fillId="0" borderId="5" xfId="0" applyFont="1" applyBorder="1" applyAlignment="1">
      <alignment wrapText="1"/>
    </xf>
    <xf numFmtId="0" fontId="56" fillId="0" borderId="0" xfId="0" applyFont="1"/>
    <xf numFmtId="0" fontId="58" fillId="0" borderId="5" xfId="0" applyFont="1" applyBorder="1"/>
    <xf numFmtId="0" fontId="58" fillId="0" borderId="4" xfId="0" applyFont="1" applyBorder="1"/>
    <xf numFmtId="0" fontId="21" fillId="0" borderId="4" xfId="0" applyFont="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3" fillId="0" borderId="0" xfId="0" applyFont="1" applyProtection="1">
      <protection locked="0"/>
    </xf>
    <xf numFmtId="43" fontId="0" fillId="0" borderId="0" xfId="1" applyFont="1" applyFill="1" applyAlignment="1" applyProtection="1">
      <alignment horizontal="left"/>
      <protection locked="0"/>
    </xf>
    <xf numFmtId="38" fontId="0" fillId="0" borderId="0" xfId="0" applyNumberFormat="1" applyProtection="1">
      <protection locked="0"/>
    </xf>
    <xf numFmtId="10" fontId="0" fillId="0" borderId="0" xfId="3" applyNumberFormat="1" applyFont="1" applyProtection="1">
      <protection locked="0"/>
    </xf>
    <xf numFmtId="43" fontId="3" fillId="0" borderId="0" xfId="1" applyFont="1" applyProtection="1">
      <protection locked="0"/>
    </xf>
    <xf numFmtId="0" fontId="4" fillId="0" borderId="0" xfId="0" applyFont="1" applyProtection="1">
      <protection locked="0"/>
    </xf>
    <xf numFmtId="0" fontId="10" fillId="0" borderId="0" xfId="0" applyFont="1" applyProtection="1">
      <protection locked="0"/>
    </xf>
    <xf numFmtId="0" fontId="6" fillId="0" borderId="0" xfId="0" applyFont="1" applyProtection="1">
      <protection locked="0"/>
    </xf>
    <xf numFmtId="0" fontId="11" fillId="0" borderId="0" xfId="0" applyFont="1" applyProtection="1">
      <protection locked="0"/>
    </xf>
    <xf numFmtId="0" fontId="14" fillId="0" borderId="0" xfId="0" applyFont="1" applyProtection="1">
      <protection locked="0"/>
    </xf>
    <xf numFmtId="0" fontId="12" fillId="0" borderId="0" xfId="0" applyFont="1" applyProtection="1">
      <protection locked="0"/>
    </xf>
    <xf numFmtId="0" fontId="39" fillId="0" borderId="0" xfId="0" applyFont="1" applyProtection="1">
      <protection locked="0"/>
    </xf>
    <xf numFmtId="0" fontId="43" fillId="0" borderId="0" xfId="0" applyFont="1" applyProtection="1">
      <protection locked="0"/>
    </xf>
    <xf numFmtId="0" fontId="0" fillId="0" borderId="0" xfId="0" applyAlignment="1" applyProtection="1">
      <alignment horizontal="left" vertical="center" wrapText="1"/>
      <protection locked="0"/>
    </xf>
    <xf numFmtId="44" fontId="43" fillId="0" borderId="0" xfId="2" applyFont="1" applyFill="1" applyBorder="1" applyAlignment="1" applyProtection="1">
      <alignment horizontal="center"/>
      <protection locked="0"/>
    </xf>
    <xf numFmtId="44" fontId="39" fillId="0" borderId="0" xfId="2" applyFont="1" applyFill="1" applyProtection="1">
      <protection locked="0"/>
    </xf>
    <xf numFmtId="0" fontId="0" fillId="0" borderId="34" xfId="0" applyBorder="1" applyProtection="1">
      <protection locked="0"/>
    </xf>
    <xf numFmtId="0" fontId="0" fillId="0" borderId="31" xfId="0" applyBorder="1" applyProtection="1">
      <protection locked="0"/>
    </xf>
    <xf numFmtId="0" fontId="0" fillId="0" borderId="0" xfId="0" applyAlignment="1" applyProtection="1">
      <alignment wrapText="1"/>
      <protection locked="0"/>
    </xf>
    <xf numFmtId="165" fontId="39" fillId="0" borderId="0" xfId="0" applyNumberFormat="1" applyFont="1" applyProtection="1">
      <protection locked="0"/>
    </xf>
    <xf numFmtId="0" fontId="39" fillId="0" borderId="0" xfId="0" applyFont="1" applyAlignment="1" applyProtection="1">
      <alignment wrapText="1"/>
      <protection locked="0"/>
    </xf>
    <xf numFmtId="0" fontId="52" fillId="18" borderId="9" xfId="0" applyFont="1" applyFill="1" applyBorder="1" applyAlignment="1" applyProtection="1">
      <alignment horizontal="left"/>
      <protection locked="0"/>
    </xf>
    <xf numFmtId="10" fontId="52" fillId="18" borderId="9" xfId="3" applyNumberFormat="1" applyFont="1" applyFill="1" applyBorder="1" applyProtection="1">
      <protection locked="0"/>
    </xf>
    <xf numFmtId="10" fontId="39" fillId="17" borderId="9" xfId="3" applyNumberFormat="1" applyFont="1" applyFill="1" applyBorder="1" applyProtection="1">
      <protection locked="0"/>
    </xf>
    <xf numFmtId="10" fontId="52" fillId="18" borderId="9" xfId="3" applyNumberFormat="1" applyFont="1" applyFill="1" applyBorder="1" applyAlignment="1" applyProtection="1">
      <alignment horizontal="center"/>
      <protection locked="0"/>
    </xf>
    <xf numFmtId="10" fontId="39" fillId="17" borderId="9" xfId="3" applyNumberFormat="1" applyFont="1" applyFill="1" applyBorder="1" applyAlignment="1" applyProtection="1">
      <alignment horizontal="center"/>
      <protection locked="0"/>
    </xf>
    <xf numFmtId="165" fontId="39" fillId="7" borderId="4" xfId="0" applyNumberFormat="1" applyFont="1" applyFill="1" applyBorder="1"/>
    <xf numFmtId="10" fontId="39" fillId="17" borderId="13" xfId="3" applyNumberFormat="1" applyFont="1" applyFill="1" applyBorder="1" applyAlignment="1" applyProtection="1">
      <alignment horizontal="center"/>
      <protection locked="0"/>
    </xf>
    <xf numFmtId="0" fontId="39" fillId="0" borderId="0" xfId="0" applyFont="1" applyAlignment="1" applyProtection="1">
      <alignment horizontal="left"/>
      <protection locked="0"/>
    </xf>
    <xf numFmtId="10" fontId="39" fillId="0" borderId="0" xfId="3" applyNumberFormat="1" applyFont="1" applyFill="1" applyBorder="1" applyAlignment="1" applyProtection="1">
      <alignment horizontal="center"/>
      <protection locked="0"/>
    </xf>
    <xf numFmtId="0" fontId="6" fillId="3" borderId="0" xfId="0" applyFont="1" applyFill="1" applyAlignment="1">
      <alignment vertical="center" wrapText="1"/>
    </xf>
    <xf numFmtId="0" fontId="6" fillId="0" borderId="0" xfId="0" applyFont="1" applyAlignment="1">
      <alignment vertical="center" wrapText="1"/>
    </xf>
    <xf numFmtId="0" fontId="4" fillId="0" borderId="0" xfId="0" applyFont="1" applyAlignment="1">
      <alignment horizontal="center" wrapText="1"/>
    </xf>
    <xf numFmtId="0" fontId="62" fillId="0" borderId="0" xfId="0" applyFont="1" applyAlignment="1">
      <alignment horizontal="center" wrapText="1"/>
    </xf>
    <xf numFmtId="0" fontId="7" fillId="0" borderId="0" xfId="0" applyFont="1" applyProtection="1">
      <protection locked="0"/>
    </xf>
    <xf numFmtId="0" fontId="4" fillId="0" borderId="0" xfId="0" applyFont="1" applyAlignment="1" applyProtection="1">
      <alignment horizontal="left"/>
      <protection locked="0"/>
    </xf>
    <xf numFmtId="0" fontId="8" fillId="0" borderId="0" xfId="0" applyFont="1" applyAlignment="1" applyProtection="1">
      <alignment horizontal="center"/>
      <protection locked="0"/>
    </xf>
    <xf numFmtId="0" fontId="8" fillId="0" borderId="5" xfId="0" applyFont="1" applyBorder="1" applyProtection="1">
      <protection locked="0"/>
    </xf>
    <xf numFmtId="0" fontId="4" fillId="0" borderId="5" xfId="0" applyFont="1" applyBorder="1" applyProtection="1">
      <protection locked="0"/>
    </xf>
    <xf numFmtId="38" fontId="7" fillId="14" borderId="0" xfId="0" applyNumberFormat="1" applyFont="1" applyFill="1" applyProtection="1">
      <protection locked="0"/>
    </xf>
    <xf numFmtId="38" fontId="7" fillId="14" borderId="14" xfId="1" applyNumberFormat="1" applyFont="1" applyFill="1" applyBorder="1" applyProtection="1">
      <protection locked="0"/>
    </xf>
    <xf numFmtId="0" fontId="8" fillId="0" borderId="0" xfId="0" applyFont="1" applyProtection="1">
      <protection locked="0"/>
    </xf>
    <xf numFmtId="0" fontId="23" fillId="0" borderId="0" xfId="0" applyFont="1" applyAlignment="1" applyProtection="1">
      <alignment horizontal="left" vertical="center" wrapText="1" indent="1"/>
      <protection locked="0"/>
    </xf>
    <xf numFmtId="0" fontId="23" fillId="0" borderId="0" xfId="0" applyFont="1" applyAlignment="1" applyProtection="1">
      <alignment horizontal="center" vertical="center" wrapText="1"/>
      <protection locked="0"/>
    </xf>
    <xf numFmtId="0" fontId="23" fillId="0" borderId="0" xfId="0" applyFont="1" applyAlignment="1" applyProtection="1">
      <alignment horizontal="left" vertical="center" indent="1"/>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left" vertical="center"/>
      <protection locked="0"/>
    </xf>
    <xf numFmtId="0" fontId="24" fillId="0" borderId="0" xfId="0" applyFont="1" applyAlignment="1" applyProtection="1">
      <alignment horizontal="center" vertical="center"/>
      <protection locked="0"/>
    </xf>
    <xf numFmtId="38" fontId="6" fillId="0" borderId="9" xfId="1" applyNumberFormat="1" applyFont="1" applyFill="1" applyBorder="1" applyProtection="1">
      <protection locked="0"/>
    </xf>
    <xf numFmtId="40" fontId="6" fillId="0" borderId="0" xfId="1" applyNumberFormat="1" applyFont="1" applyFill="1" applyBorder="1" applyProtection="1">
      <protection locked="0"/>
    </xf>
    <xf numFmtId="40" fontId="6" fillId="0" borderId="11" xfId="1" applyNumberFormat="1" applyFont="1" applyFill="1" applyBorder="1" applyProtection="1">
      <protection locked="0"/>
    </xf>
    <xf numFmtId="40" fontId="7" fillId="0" borderId="0" xfId="1" applyNumberFormat="1" applyFont="1" applyBorder="1" applyProtection="1">
      <protection locked="0"/>
    </xf>
    <xf numFmtId="40" fontId="7" fillId="0" borderId="11" xfId="1" applyNumberFormat="1" applyFont="1" applyFill="1" applyBorder="1" applyProtection="1">
      <protection locked="0"/>
    </xf>
    <xf numFmtId="38" fontId="7" fillId="0" borderId="0" xfId="1" applyNumberFormat="1" applyFont="1" applyBorder="1" applyProtection="1">
      <protection locked="0"/>
    </xf>
    <xf numFmtId="38" fontId="7" fillId="0" borderId="11" xfId="1" applyNumberFormat="1" applyFont="1" applyFill="1" applyBorder="1" applyProtection="1">
      <protection locked="0"/>
    </xf>
    <xf numFmtId="38" fontId="25" fillId="14" borderId="9" xfId="1" applyNumberFormat="1" applyFont="1" applyFill="1" applyBorder="1" applyProtection="1">
      <protection locked="0"/>
    </xf>
    <xf numFmtId="38" fontId="6" fillId="14" borderId="9" xfId="1" applyNumberFormat="1" applyFont="1" applyFill="1" applyBorder="1" applyProtection="1">
      <protection locked="0"/>
    </xf>
    <xf numFmtId="38" fontId="27" fillId="0" borderId="11" xfId="1" applyNumberFormat="1" applyFont="1" applyFill="1" applyBorder="1" applyProtection="1">
      <protection locked="0"/>
    </xf>
    <xf numFmtId="171" fontId="6" fillId="0" borderId="0" xfId="1" applyNumberFormat="1" applyFont="1" applyFill="1" applyBorder="1" applyProtection="1">
      <protection locked="0"/>
    </xf>
    <xf numFmtId="0" fontId="28" fillId="0" borderId="0" xfId="0" applyFont="1" applyProtection="1">
      <protection locked="0"/>
    </xf>
    <xf numFmtId="165" fontId="0" fillId="0" borderId="0" xfId="0" applyNumberFormat="1" applyProtection="1">
      <protection locked="0"/>
    </xf>
    <xf numFmtId="43" fontId="0" fillId="0" borderId="0" xfId="1" applyFont="1" applyProtection="1">
      <protection locked="0"/>
    </xf>
    <xf numFmtId="0" fontId="0" fillId="0" borderId="0" xfId="0" applyAlignment="1" applyProtection="1">
      <alignment vertical="top" wrapText="1"/>
      <protection locked="0"/>
    </xf>
    <xf numFmtId="0" fontId="39" fillId="0" borderId="4" xfId="0" applyFont="1" applyBorder="1" applyProtection="1">
      <protection locked="0"/>
    </xf>
    <xf numFmtId="165" fontId="39" fillId="7" borderId="13" xfId="2" applyNumberFormat="1" applyFont="1" applyFill="1" applyBorder="1" applyAlignment="1" applyProtection="1">
      <alignment horizontal="left"/>
      <protection locked="0"/>
    </xf>
    <xf numFmtId="10" fontId="0" fillId="17" borderId="13" xfId="3" applyNumberFormat="1" applyFont="1" applyFill="1" applyBorder="1" applyProtection="1">
      <protection locked="0"/>
    </xf>
    <xf numFmtId="0" fontId="21" fillId="0" borderId="4" xfId="0" applyFont="1" applyBorder="1" applyAlignment="1" applyProtection="1">
      <alignment wrapText="1"/>
      <protection locked="0"/>
    </xf>
    <xf numFmtId="0" fontId="43" fillId="0" borderId="42" xfId="0" applyFont="1" applyBorder="1"/>
    <xf numFmtId="0" fontId="0" fillId="0" borderId="63" xfId="0" applyBorder="1"/>
    <xf numFmtId="0" fontId="0" fillId="17" borderId="0" xfId="0" applyFill="1"/>
    <xf numFmtId="0" fontId="4" fillId="17" borderId="0" xfId="0" applyFont="1" applyFill="1"/>
    <xf numFmtId="0" fontId="0" fillId="17" borderId="0" xfId="0" quotePrefix="1" applyFill="1" applyAlignment="1">
      <alignment horizontal="left"/>
    </xf>
    <xf numFmtId="169" fontId="10" fillId="13" borderId="10" xfId="2" applyNumberFormat="1" applyFont="1" applyFill="1" applyBorder="1" applyAlignment="1" applyProtection="1">
      <alignment horizontal="center"/>
    </xf>
    <xf numFmtId="169" fontId="10" fillId="0" borderId="0" xfId="0" applyNumberFormat="1" applyFont="1"/>
    <xf numFmtId="174" fontId="10" fillId="0" borderId="0" xfId="0" applyNumberFormat="1" applyFont="1"/>
    <xf numFmtId="174" fontId="0" fillId="0" borderId="0" xfId="0" applyNumberFormat="1"/>
    <xf numFmtId="174" fontId="10" fillId="13" borderId="10" xfId="3" applyNumberFormat="1" applyFont="1" applyFill="1" applyBorder="1" applyAlignment="1" applyProtection="1">
      <alignment horizontal="center"/>
    </xf>
    <xf numFmtId="6" fontId="0" fillId="0" borderId="0" xfId="0" applyNumberFormat="1" applyAlignment="1" applyProtection="1">
      <alignment shrinkToFit="1"/>
      <protection locked="0"/>
    </xf>
    <xf numFmtId="169" fontId="10" fillId="13" borderId="9" xfId="2" applyNumberFormat="1" applyFont="1" applyFill="1" applyBorder="1" applyAlignment="1" applyProtection="1">
      <alignment horizontal="center"/>
    </xf>
    <xf numFmtId="10" fontId="10" fillId="13" borderId="9" xfId="3" applyNumberFormat="1" applyFont="1" applyFill="1" applyBorder="1" applyAlignment="1" applyProtection="1">
      <alignment horizontal="center"/>
    </xf>
    <xf numFmtId="174" fontId="10" fillId="13" borderId="9" xfId="3" applyNumberFormat="1" applyFont="1" applyFill="1" applyBorder="1" applyAlignment="1" applyProtection="1">
      <alignment horizontal="center"/>
    </xf>
    <xf numFmtId="165" fontId="0" fillId="0" borderId="0" xfId="2" applyNumberFormat="1" applyFont="1"/>
    <xf numFmtId="0" fontId="20" fillId="10" borderId="10" xfId="0" applyFont="1" applyFill="1" applyBorder="1" applyAlignment="1">
      <alignment horizontal="left"/>
    </xf>
    <xf numFmtId="0" fontId="20" fillId="10" borderId="11" xfId="0" applyFont="1" applyFill="1" applyBorder="1" applyAlignment="1">
      <alignment horizontal="left"/>
    </xf>
    <xf numFmtId="0" fontId="39" fillId="10" borderId="9" xfId="0" applyFont="1" applyFill="1" applyBorder="1" applyAlignment="1">
      <alignment horizontal="left"/>
    </xf>
    <xf numFmtId="0" fontId="74" fillId="5" borderId="10" xfId="0" applyFont="1" applyFill="1" applyBorder="1" applyAlignment="1">
      <alignment horizontal="left"/>
    </xf>
    <xf numFmtId="0" fontId="74" fillId="5" borderId="11" xfId="0" applyFont="1" applyFill="1" applyBorder="1" applyAlignment="1">
      <alignment horizontal="left"/>
    </xf>
    <xf numFmtId="0" fontId="52" fillId="5" borderId="9" xfId="0" applyFont="1" applyFill="1" applyBorder="1" applyAlignment="1">
      <alignment horizontal="center"/>
    </xf>
    <xf numFmtId="0" fontId="39" fillId="10" borderId="9" xfId="0" applyFont="1" applyFill="1" applyBorder="1" applyAlignment="1">
      <alignment horizontal="center"/>
    </xf>
    <xf numFmtId="0" fontId="20" fillId="10" borderId="10" xfId="0" applyFont="1" applyFill="1" applyBorder="1"/>
    <xf numFmtId="0" fontId="20" fillId="10" borderId="11" xfId="0" applyFont="1" applyFill="1" applyBorder="1"/>
    <xf numFmtId="10" fontId="52" fillId="5" borderId="9" xfId="3" applyNumberFormat="1" applyFont="1" applyFill="1" applyBorder="1" applyProtection="1"/>
    <xf numFmtId="10" fontId="39" fillId="10" borderId="9" xfId="3" applyNumberFormat="1" applyFont="1" applyFill="1" applyBorder="1" applyProtection="1"/>
    <xf numFmtId="165" fontId="10" fillId="13" borderId="10" xfId="2" applyNumberFormat="1" applyFont="1" applyFill="1" applyBorder="1" applyAlignment="1" applyProtection="1">
      <alignment horizontal="center"/>
    </xf>
    <xf numFmtId="165" fontId="10" fillId="13" borderId="9" xfId="2" applyNumberFormat="1" applyFont="1" applyFill="1" applyBorder="1" applyAlignment="1" applyProtection="1">
      <alignment horizontal="center"/>
    </xf>
    <xf numFmtId="165" fontId="10" fillId="0" borderId="0" xfId="2" applyNumberFormat="1" applyFont="1"/>
    <xf numFmtId="0" fontId="43" fillId="17" borderId="68" xfId="0" applyFont="1" applyFill="1" applyBorder="1"/>
    <xf numFmtId="0" fontId="0" fillId="17" borderId="67" xfId="0" applyFill="1" applyBorder="1"/>
    <xf numFmtId="0" fontId="0" fillId="17" borderId="69" xfId="0" applyFill="1" applyBorder="1"/>
    <xf numFmtId="0" fontId="75" fillId="17" borderId="68" xfId="0" applyFont="1" applyFill="1" applyBorder="1"/>
    <xf numFmtId="0" fontId="39" fillId="0" borderId="0" xfId="0" applyFont="1" applyAlignment="1">
      <alignment horizontal="left" wrapText="1"/>
    </xf>
    <xf numFmtId="0" fontId="39" fillId="0" borderId="0" xfId="0" applyFont="1" applyAlignment="1">
      <alignment horizontal="center" wrapText="1"/>
    </xf>
    <xf numFmtId="0" fontId="43" fillId="18" borderId="0" xfId="0" applyFont="1" applyFill="1" applyAlignment="1">
      <alignment wrapText="1"/>
    </xf>
    <xf numFmtId="0" fontId="39" fillId="17" borderId="0" xfId="0" applyFont="1" applyFill="1" applyAlignment="1">
      <alignment wrapText="1"/>
    </xf>
    <xf numFmtId="0" fontId="39" fillId="7" borderId="0" xfId="0" applyFont="1" applyFill="1" applyAlignment="1">
      <alignment wrapText="1"/>
    </xf>
    <xf numFmtId="0" fontId="43" fillId="5" borderId="0" xfId="0" applyFont="1" applyFill="1" applyAlignment="1">
      <alignment wrapText="1"/>
    </xf>
    <xf numFmtId="0" fontId="39" fillId="17" borderId="9" xfId="0" applyFont="1" applyFill="1" applyBorder="1" applyProtection="1">
      <protection locked="0"/>
    </xf>
    <xf numFmtId="0" fontId="0" fillId="17" borderId="10" xfId="3" applyNumberFormat="1" applyFont="1" applyFill="1" applyBorder="1" applyAlignment="1" applyProtection="1">
      <protection locked="0"/>
    </xf>
    <xf numFmtId="10" fontId="0" fillId="17" borderId="9" xfId="3" applyNumberFormat="1" applyFont="1" applyFill="1" applyBorder="1" applyAlignment="1" applyProtection="1">
      <alignment horizontal="center"/>
      <protection locked="0"/>
    </xf>
    <xf numFmtId="44" fontId="43" fillId="17" borderId="9" xfId="2" applyFont="1" applyFill="1" applyBorder="1" applyAlignment="1" applyProtection="1">
      <alignment horizontal="center"/>
      <protection locked="0"/>
    </xf>
    <xf numFmtId="1" fontId="10" fillId="13" borderId="10" xfId="3" applyNumberFormat="1" applyFont="1" applyFill="1" applyBorder="1" applyAlignment="1" applyProtection="1">
      <alignment horizontal="center"/>
    </xf>
    <xf numFmtId="0" fontId="39" fillId="17" borderId="14" xfId="3" applyNumberFormat="1" applyFont="1" applyFill="1" applyBorder="1" applyAlignment="1" applyProtection="1">
      <alignment horizontal="center"/>
      <protection locked="0"/>
    </xf>
    <xf numFmtId="165" fontId="74" fillId="18" borderId="9" xfId="2" applyNumberFormat="1" applyFont="1" applyFill="1" applyBorder="1" applyAlignment="1" applyProtection="1">
      <alignment horizontal="left"/>
      <protection locked="0"/>
    </xf>
    <xf numFmtId="165" fontId="74" fillId="18" borderId="9" xfId="2" applyNumberFormat="1" applyFont="1" applyFill="1" applyBorder="1" applyAlignment="1" applyProtection="1">
      <alignment horizontal="center"/>
      <protection locked="0"/>
    </xf>
    <xf numFmtId="165" fontId="20" fillId="17" borderId="9" xfId="2" applyNumberFormat="1" applyFont="1" applyFill="1" applyBorder="1" applyAlignment="1" applyProtection="1">
      <alignment horizontal="left"/>
      <protection locked="0"/>
    </xf>
    <xf numFmtId="165" fontId="20" fillId="17" borderId="9" xfId="2" applyNumberFormat="1" applyFont="1" applyFill="1" applyBorder="1" applyAlignment="1" applyProtection="1">
      <alignment horizontal="center"/>
      <protection locked="0"/>
    </xf>
    <xf numFmtId="0" fontId="39" fillId="17" borderId="24" xfId="3" applyNumberFormat="1" applyFont="1" applyFill="1" applyBorder="1" applyAlignment="1" applyProtection="1">
      <alignment horizontal="center"/>
      <protection locked="0"/>
    </xf>
    <xf numFmtId="0" fontId="52" fillId="18" borderId="9" xfId="3" applyNumberFormat="1" applyFont="1" applyFill="1" applyBorder="1" applyAlignment="1" applyProtection="1">
      <alignment horizontal="center"/>
      <protection locked="0"/>
    </xf>
    <xf numFmtId="165" fontId="52" fillId="5" borderId="9" xfId="2" applyNumberFormat="1" applyFont="1" applyFill="1" applyBorder="1" applyAlignment="1" applyProtection="1">
      <alignment horizontal="left"/>
    </xf>
    <xf numFmtId="165" fontId="39" fillId="10" borderId="9" xfId="2" applyNumberFormat="1" applyFont="1" applyFill="1" applyBorder="1" applyAlignment="1" applyProtection="1">
      <alignment horizontal="left"/>
    </xf>
    <xf numFmtId="0" fontId="39" fillId="10" borderId="9" xfId="2" applyNumberFormat="1" applyFont="1" applyFill="1" applyBorder="1" applyAlignment="1" applyProtection="1">
      <alignment horizontal="center"/>
    </xf>
    <xf numFmtId="0" fontId="49" fillId="0" borderId="0" xfId="0" applyFont="1" applyProtection="1">
      <protection locked="0"/>
    </xf>
    <xf numFmtId="44" fontId="39" fillId="0" borderId="0" xfId="0" applyNumberFormat="1" applyFont="1" applyProtection="1">
      <protection locked="0"/>
    </xf>
    <xf numFmtId="43" fontId="39" fillId="0" borderId="0" xfId="1" applyFont="1" applyBorder="1" applyProtection="1">
      <protection locked="0"/>
    </xf>
    <xf numFmtId="0" fontId="53" fillId="0" borderId="0" xfId="0" applyFont="1" applyAlignment="1" applyProtection="1">
      <alignment vertical="center" wrapText="1"/>
      <protection locked="0"/>
    </xf>
    <xf numFmtId="0" fontId="43" fillId="0" borderId="0" xfId="0" applyFont="1" applyAlignment="1" applyProtection="1">
      <alignment vertical="center" wrapText="1"/>
      <protection locked="0"/>
    </xf>
    <xf numFmtId="165" fontId="39" fillId="0" borderId="4" xfId="0" applyNumberFormat="1" applyFont="1" applyBorder="1" applyProtection="1">
      <protection locked="0"/>
    </xf>
    <xf numFmtId="0" fontId="39" fillId="0" borderId="104" xfId="0" applyFont="1" applyBorder="1" applyProtection="1">
      <protection locked="0"/>
    </xf>
    <xf numFmtId="165" fontId="39" fillId="0" borderId="104" xfId="0" applyNumberFormat="1" applyFont="1" applyBorder="1" applyProtection="1">
      <protection locked="0"/>
    </xf>
    <xf numFmtId="0" fontId="49" fillId="0" borderId="104" xfId="0" applyFont="1" applyBorder="1" applyProtection="1">
      <protection locked="0"/>
    </xf>
    <xf numFmtId="44" fontId="39" fillId="0" borderId="104" xfId="0" applyNumberFormat="1" applyFont="1" applyBorder="1" applyProtection="1">
      <protection locked="0"/>
    </xf>
    <xf numFmtId="43" fontId="39" fillId="0" borderId="104" xfId="1" applyFont="1" applyBorder="1" applyProtection="1">
      <protection locked="0"/>
    </xf>
    <xf numFmtId="169" fontId="39" fillId="0" borderId="104" xfId="0" applyNumberFormat="1" applyFont="1" applyBorder="1" applyProtection="1">
      <protection locked="0"/>
    </xf>
    <xf numFmtId="0" fontId="0" fillId="0" borderId="105" xfId="0" applyBorder="1" applyProtection="1">
      <protection locked="0"/>
    </xf>
    <xf numFmtId="171" fontId="0" fillId="10" borderId="102" xfId="1" applyNumberFormat="1" applyFont="1" applyFill="1" applyBorder="1" applyProtection="1"/>
    <xf numFmtId="171" fontId="0" fillId="10" borderId="0" xfId="1" applyNumberFormat="1" applyFont="1" applyFill="1" applyBorder="1" applyProtection="1"/>
    <xf numFmtId="43" fontId="0" fillId="10" borderId="102" xfId="1" applyFont="1" applyFill="1" applyBorder="1" applyProtection="1"/>
    <xf numFmtId="43" fontId="0" fillId="10" borderId="0" xfId="1" applyFont="1" applyFill="1" applyBorder="1" applyProtection="1"/>
    <xf numFmtId="43" fontId="0" fillId="10" borderId="98" xfId="1" applyFont="1" applyFill="1" applyBorder="1" applyProtection="1"/>
    <xf numFmtId="43" fontId="0" fillId="10" borderId="99" xfId="1" applyFont="1" applyFill="1" applyBorder="1" applyProtection="1"/>
    <xf numFmtId="0" fontId="39" fillId="0" borderId="9" xfId="0" applyFont="1" applyBorder="1" applyAlignment="1" applyProtection="1">
      <alignment horizontal="center" wrapText="1" shrinkToFit="1"/>
      <protection locked="0"/>
    </xf>
    <xf numFmtId="164" fontId="39" fillId="0" borderId="9" xfId="0" applyNumberFormat="1" applyFont="1" applyBorder="1" applyAlignment="1" applyProtection="1">
      <alignment horizontal="center" wrapText="1" shrinkToFit="1"/>
      <protection locked="0"/>
    </xf>
    <xf numFmtId="168" fontId="39" fillId="17" borderId="9" xfId="0" applyNumberFormat="1" applyFont="1" applyFill="1" applyBorder="1" applyAlignment="1" applyProtection="1">
      <alignment horizontal="center"/>
      <protection locked="0"/>
    </xf>
    <xf numFmtId="43" fontId="10" fillId="13" borderId="10" xfId="1" applyFont="1" applyFill="1" applyBorder="1" applyAlignment="1" applyProtection="1">
      <alignment horizontal="center"/>
    </xf>
    <xf numFmtId="165" fontId="74" fillId="18" borderId="13" xfId="2" applyNumberFormat="1" applyFont="1" applyFill="1" applyBorder="1" applyAlignment="1" applyProtection="1">
      <alignment horizontal="left"/>
      <protection locked="0"/>
    </xf>
    <xf numFmtId="165" fontId="39" fillId="5" borderId="9" xfId="2" applyNumberFormat="1" applyFont="1" applyFill="1" applyBorder="1" applyAlignment="1" applyProtection="1">
      <alignment horizontal="left"/>
    </xf>
    <xf numFmtId="165" fontId="39" fillId="5" borderId="13" xfId="2" applyNumberFormat="1" applyFont="1" applyFill="1" applyBorder="1" applyAlignment="1" applyProtection="1">
      <alignment horizontal="left"/>
    </xf>
    <xf numFmtId="171" fontId="39" fillId="0" borderId="0" xfId="0" applyNumberFormat="1" applyFont="1" applyProtection="1">
      <protection locked="0"/>
    </xf>
    <xf numFmtId="0" fontId="42" fillId="0" borderId="0" xfId="0" applyFont="1" applyAlignment="1" applyProtection="1">
      <alignment horizontal="left" vertical="center" wrapText="1"/>
      <protection locked="0"/>
    </xf>
    <xf numFmtId="0" fontId="0" fillId="0" borderId="0" xfId="0" quotePrefix="1" applyAlignment="1">
      <alignment horizontal="left" wrapText="1"/>
    </xf>
    <xf numFmtId="166" fontId="0" fillId="17" borderId="10" xfId="3" applyNumberFormat="1" applyFont="1" applyFill="1" applyBorder="1" applyProtection="1">
      <protection locked="0"/>
    </xf>
    <xf numFmtId="168" fontId="39" fillId="17" borderId="10" xfId="0" applyNumberFormat="1" applyFont="1" applyFill="1" applyBorder="1" applyAlignment="1" applyProtection="1">
      <alignment horizontal="center"/>
      <protection locked="0"/>
    </xf>
    <xf numFmtId="165" fontId="39" fillId="5" borderId="18" xfId="2" applyNumberFormat="1" applyFont="1" applyFill="1" applyBorder="1" applyProtection="1"/>
    <xf numFmtId="165" fontId="39" fillId="5" borderId="0" xfId="2" applyNumberFormat="1" applyFont="1" applyFill="1" applyBorder="1" applyProtection="1"/>
    <xf numFmtId="172" fontId="10" fillId="13" borderId="10" xfId="0" applyNumberFormat="1" applyFont="1" applyFill="1" applyBorder="1" applyAlignment="1">
      <alignment horizontal="center"/>
    </xf>
    <xf numFmtId="10" fontId="10" fillId="0" borderId="0" xfId="3" applyNumberFormat="1" applyFont="1" applyFill="1" applyBorder="1" applyAlignment="1" applyProtection="1">
      <alignment horizontal="center"/>
    </xf>
    <xf numFmtId="0" fontId="3" fillId="17" borderId="0" xfId="0" applyFont="1" applyFill="1"/>
    <xf numFmtId="0" fontId="20" fillId="19" borderId="11" xfId="0" applyFont="1" applyFill="1" applyBorder="1" applyAlignment="1" applyProtection="1">
      <alignment shrinkToFit="1"/>
      <protection locked="0"/>
    </xf>
    <xf numFmtId="0" fontId="20" fillId="19" borderId="12" xfId="0" applyFont="1" applyFill="1" applyBorder="1" applyAlignment="1" applyProtection="1">
      <alignment shrinkToFit="1"/>
      <protection locked="0"/>
    </xf>
    <xf numFmtId="165" fontId="39" fillId="17" borderId="9" xfId="2" applyNumberFormat="1" applyFont="1" applyFill="1" applyBorder="1" applyAlignment="1" applyProtection="1">
      <alignment horizontal="left" vertical="center" wrapText="1"/>
      <protection locked="0"/>
    </xf>
    <xf numFmtId="14" fontId="42" fillId="17" borderId="8" xfId="0" applyNumberFormat="1" applyFont="1" applyFill="1" applyBorder="1" applyAlignment="1" applyProtection="1">
      <alignment horizontal="center" vertical="center"/>
      <protection locked="0"/>
    </xf>
    <xf numFmtId="38" fontId="3" fillId="14" borderId="9" xfId="1" applyNumberFormat="1" applyFont="1" applyFill="1" applyBorder="1" applyProtection="1">
      <protection locked="0"/>
    </xf>
    <xf numFmtId="165" fontId="52" fillId="18" borderId="9" xfId="2" applyNumberFormat="1" applyFont="1" applyFill="1" applyBorder="1" applyAlignment="1" applyProtection="1">
      <alignment horizontal="center"/>
      <protection locked="0"/>
    </xf>
    <xf numFmtId="0" fontId="42" fillId="19" borderId="10" xfId="0" applyFont="1" applyFill="1" applyBorder="1" applyProtection="1">
      <protection locked="0"/>
    </xf>
    <xf numFmtId="10" fontId="52" fillId="18" borderId="14" xfId="3" applyNumberFormat="1" applyFont="1" applyFill="1" applyBorder="1" applyAlignment="1" applyProtection="1">
      <alignment horizontal="center"/>
      <protection locked="0"/>
    </xf>
    <xf numFmtId="0" fontId="39" fillId="10" borderId="13" xfId="2" applyNumberFormat="1" applyFont="1" applyFill="1" applyBorder="1" applyAlignment="1" applyProtection="1">
      <alignment horizontal="center"/>
    </xf>
    <xf numFmtId="171" fontId="0" fillId="0" borderId="0" xfId="0" applyNumberFormat="1" applyProtection="1">
      <protection locked="0"/>
    </xf>
    <xf numFmtId="44" fontId="74" fillId="18" borderId="9" xfId="2" applyFont="1" applyFill="1" applyBorder="1" applyAlignment="1" applyProtection="1">
      <alignment horizontal="left"/>
      <protection locked="0"/>
    </xf>
    <xf numFmtId="165" fontId="52" fillId="5" borderId="71" xfId="2" applyNumberFormat="1" applyFont="1" applyFill="1" applyBorder="1" applyAlignment="1" applyProtection="1">
      <alignment horizontal="center"/>
    </xf>
    <xf numFmtId="44" fontId="0" fillId="0" borderId="0" xfId="2" applyFont="1" applyProtection="1">
      <protection locked="0"/>
    </xf>
    <xf numFmtId="44" fontId="0" fillId="0" borderId="0" xfId="0" applyNumberFormat="1" applyProtection="1">
      <protection locked="0"/>
    </xf>
    <xf numFmtId="169" fontId="1" fillId="17" borderId="40" xfId="2" applyNumberFormat="1" applyFont="1" applyFill="1" applyBorder="1" applyAlignment="1" applyProtection="1">
      <alignment horizontal="right" indent="1"/>
      <protection locked="0"/>
    </xf>
    <xf numFmtId="169" fontId="1" fillId="17" borderId="40" xfId="2" applyNumberFormat="1" applyFont="1" applyFill="1" applyBorder="1" applyAlignment="1" applyProtection="1">
      <alignment horizontal="right"/>
      <protection locked="0"/>
    </xf>
    <xf numFmtId="165" fontId="20" fillId="0" borderId="0" xfId="0" applyNumberFormat="1" applyFont="1" applyProtection="1">
      <protection locked="0"/>
    </xf>
    <xf numFmtId="0" fontId="69" fillId="0" borderId="0" xfId="0" applyFont="1" applyProtection="1">
      <protection locked="0"/>
    </xf>
    <xf numFmtId="0" fontId="63" fillId="18" borderId="10" xfId="0" applyFont="1" applyFill="1" applyBorder="1" applyAlignment="1" applyProtection="1">
      <alignment horizontal="left"/>
      <protection locked="0"/>
    </xf>
    <xf numFmtId="0" fontId="63" fillId="18" borderId="12" xfId="0" applyFont="1" applyFill="1" applyBorder="1" applyAlignment="1" applyProtection="1">
      <alignment horizontal="left"/>
      <protection locked="0"/>
    </xf>
    <xf numFmtId="0" fontId="21" fillId="17" borderId="10" xfId="0" applyFont="1" applyFill="1" applyBorder="1" applyAlignment="1" applyProtection="1">
      <alignment horizontal="left"/>
      <protection locked="0"/>
    </xf>
    <xf numFmtId="0" fontId="63" fillId="18" borderId="11" xfId="0" applyFont="1" applyFill="1" applyBorder="1" applyAlignment="1" applyProtection="1">
      <alignment horizontal="left"/>
      <protection locked="0"/>
    </xf>
    <xf numFmtId="0" fontId="21" fillId="17" borderId="11" xfId="0" applyFont="1" applyFill="1" applyBorder="1" applyAlignment="1" applyProtection="1">
      <alignment horizontal="left"/>
      <protection locked="0"/>
    </xf>
    <xf numFmtId="44" fontId="52" fillId="18" borderId="13" xfId="2" applyFont="1" applyFill="1" applyBorder="1" applyAlignment="1" applyProtection="1">
      <alignment horizontal="center"/>
      <protection locked="0"/>
    </xf>
    <xf numFmtId="0" fontId="39" fillId="0" borderId="0" xfId="0" applyFont="1" applyAlignment="1" applyProtection="1">
      <alignment horizontal="right"/>
      <protection locked="0"/>
    </xf>
    <xf numFmtId="0" fontId="42" fillId="0" borderId="0" xfId="0" applyFont="1" applyAlignment="1">
      <alignment wrapText="1"/>
    </xf>
    <xf numFmtId="171" fontId="0" fillId="10" borderId="115" xfId="1" applyNumberFormat="1" applyFont="1" applyFill="1" applyBorder="1" applyProtection="1"/>
    <xf numFmtId="171" fontId="0" fillId="10" borderId="116" xfId="1" applyNumberFormat="1" applyFont="1" applyFill="1" applyBorder="1" applyProtection="1"/>
    <xf numFmtId="171" fontId="0" fillId="10" borderId="119" xfId="1" applyNumberFormat="1" applyFont="1" applyFill="1" applyBorder="1" applyProtection="1"/>
    <xf numFmtId="0" fontId="39" fillId="8" borderId="2" xfId="0" applyFont="1" applyFill="1" applyBorder="1" applyAlignment="1">
      <alignment vertical="center" wrapText="1"/>
    </xf>
    <xf numFmtId="0" fontId="39" fillId="8" borderId="4" xfId="0" applyFont="1" applyFill="1" applyBorder="1"/>
    <xf numFmtId="0" fontId="39" fillId="8" borderId="0" xfId="0" applyFont="1" applyFill="1"/>
    <xf numFmtId="0" fontId="0" fillId="8" borderId="0" xfId="0" applyFill="1" applyAlignment="1">
      <alignment horizontal="left"/>
    </xf>
    <xf numFmtId="0" fontId="0" fillId="8" borderId="0" xfId="0" applyFill="1"/>
    <xf numFmtId="0" fontId="39" fillId="8" borderId="0" xfId="0" applyFont="1" applyFill="1" applyAlignment="1">
      <alignment vertical="center" wrapText="1"/>
    </xf>
    <xf numFmtId="0" fontId="42" fillId="8" borderId="0" xfId="0" applyFont="1" applyFill="1"/>
    <xf numFmtId="0" fontId="39" fillId="8" borderId="7" xfId="0" applyFont="1" applyFill="1" applyBorder="1" applyAlignment="1">
      <alignment vertical="center" wrapText="1"/>
    </xf>
    <xf numFmtId="44" fontId="0" fillId="7" borderId="1" xfId="2" applyFont="1" applyFill="1" applyBorder="1" applyProtection="1"/>
    <xf numFmtId="44" fontId="0" fillId="7" borderId="2" xfId="2" applyFont="1" applyFill="1" applyBorder="1" applyProtection="1"/>
    <xf numFmtId="44" fontId="0" fillId="7" borderId="3" xfId="2" applyFont="1" applyFill="1" applyBorder="1" applyProtection="1"/>
    <xf numFmtId="44" fontId="0" fillId="7" borderId="4" xfId="2" applyFont="1" applyFill="1" applyBorder="1" applyProtection="1"/>
    <xf numFmtId="44" fontId="0" fillId="7" borderId="0" xfId="2" applyFont="1" applyFill="1" applyBorder="1" applyProtection="1"/>
    <xf numFmtId="44" fontId="0" fillId="7" borderId="5" xfId="2" applyFont="1" applyFill="1" applyBorder="1" applyProtection="1"/>
    <xf numFmtId="0" fontId="0" fillId="8" borderId="6" xfId="0" applyFill="1" applyBorder="1"/>
    <xf numFmtId="0" fontId="0" fillId="8" borderId="7" xfId="0" applyFill="1" applyBorder="1"/>
    <xf numFmtId="0" fontId="0" fillId="8" borderId="8" xfId="0" applyFill="1" applyBorder="1"/>
    <xf numFmtId="44" fontId="39" fillId="7" borderId="6" xfId="2" applyFont="1" applyFill="1" applyBorder="1" applyProtection="1"/>
    <xf numFmtId="44" fontId="0" fillId="7" borderId="7" xfId="2" applyFont="1" applyFill="1" applyBorder="1" applyProtection="1"/>
    <xf numFmtId="0" fontId="0" fillId="8" borderId="18" xfId="0" applyFill="1" applyBorder="1"/>
    <xf numFmtId="0" fontId="0" fillId="8" borderId="19" xfId="0" applyFill="1" applyBorder="1"/>
    <xf numFmtId="0" fontId="0" fillId="8" borderId="0" xfId="0" applyFill="1" applyAlignment="1">
      <alignment horizontal="center"/>
    </xf>
    <xf numFmtId="0" fontId="0" fillId="8" borderId="19" xfId="0" applyFill="1" applyBorder="1" applyAlignment="1">
      <alignment horizontal="center"/>
    </xf>
    <xf numFmtId="8" fontId="0" fillId="8" borderId="0" xfId="0" applyNumberFormat="1" applyFill="1"/>
    <xf numFmtId="8" fontId="0" fillId="8" borderId="19" xfId="0" applyNumberFormat="1" applyFill="1" applyBorder="1"/>
    <xf numFmtId="0" fontId="39" fillId="8" borderId="18" xfId="0" applyFont="1" applyFill="1" applyBorder="1"/>
    <xf numFmtId="8" fontId="39" fillId="8" borderId="19" xfId="0" applyNumberFormat="1" applyFont="1" applyFill="1" applyBorder="1"/>
    <xf numFmtId="8" fontId="39" fillId="8" borderId="0" xfId="0" applyNumberFormat="1" applyFont="1" applyFill="1"/>
    <xf numFmtId="0" fontId="0" fillId="8" borderId="20" xfId="0" applyFill="1" applyBorder="1"/>
    <xf numFmtId="8" fontId="0" fillId="8" borderId="21" xfId="0" applyNumberFormat="1" applyFill="1" applyBorder="1"/>
    <xf numFmtId="8" fontId="39" fillId="8" borderId="21" xfId="0" applyNumberFormat="1" applyFont="1" applyFill="1" applyBorder="1"/>
    <xf numFmtId="8" fontId="39" fillId="8" borderId="26" xfId="0" applyNumberFormat="1" applyFont="1" applyFill="1" applyBorder="1"/>
    <xf numFmtId="0" fontId="0" fillId="17" borderId="66" xfId="0" applyFill="1" applyBorder="1"/>
    <xf numFmtId="0" fontId="39" fillId="0" borderId="9" xfId="0" applyFont="1" applyBorder="1" applyAlignment="1">
      <alignment horizontal="center" wrapText="1" shrinkToFit="1"/>
    </xf>
    <xf numFmtId="0" fontId="39" fillId="10" borderId="11" xfId="0" applyFont="1" applyFill="1" applyBorder="1"/>
    <xf numFmtId="0" fontId="64" fillId="5" borderId="101" xfId="0" applyFont="1" applyFill="1" applyBorder="1" applyAlignment="1">
      <alignment horizontal="center" wrapText="1"/>
    </xf>
    <xf numFmtId="0" fontId="65" fillId="10" borderId="101" xfId="0" applyFont="1" applyFill="1" applyBorder="1" applyAlignment="1">
      <alignment horizontal="center" wrapText="1"/>
    </xf>
    <xf numFmtId="0" fontId="20" fillId="5" borderId="10" xfId="0" applyFont="1" applyFill="1" applyBorder="1" applyAlignment="1">
      <alignment horizontal="left"/>
    </xf>
    <xf numFmtId="0" fontId="20" fillId="5" borderId="11" xfId="0" applyFont="1" applyFill="1" applyBorder="1" applyAlignment="1">
      <alignment horizontal="left"/>
    </xf>
    <xf numFmtId="0" fontId="20" fillId="5" borderId="1" xfId="0" applyFont="1" applyFill="1" applyBorder="1" applyAlignment="1">
      <alignment horizontal="left"/>
    </xf>
    <xf numFmtId="0" fontId="20" fillId="5" borderId="2" xfId="0" applyFont="1" applyFill="1" applyBorder="1" applyAlignment="1">
      <alignment horizontal="left"/>
    </xf>
    <xf numFmtId="0" fontId="0" fillId="17" borderId="101" xfId="0" applyFill="1" applyBorder="1"/>
    <xf numFmtId="0" fontId="0" fillId="10" borderId="13" xfId="0" applyFill="1" applyBorder="1"/>
    <xf numFmtId="165" fontId="0" fillId="10" borderId="13" xfId="0" applyNumberFormat="1" applyFill="1" applyBorder="1"/>
    <xf numFmtId="0" fontId="74" fillId="5" borderId="72" xfId="0" applyFont="1" applyFill="1" applyBorder="1" applyAlignment="1">
      <alignment horizontal="left"/>
    </xf>
    <xf numFmtId="0" fontId="20" fillId="5" borderId="114" xfId="0" applyFont="1" applyFill="1" applyBorder="1" applyAlignment="1">
      <alignment horizontal="left"/>
    </xf>
    <xf numFmtId="0" fontId="20" fillId="5" borderId="73" xfId="0" applyFont="1" applyFill="1" applyBorder="1" applyAlignment="1">
      <alignment horizontal="left"/>
    </xf>
    <xf numFmtId="0" fontId="63" fillId="5" borderId="6" xfId="0" applyFont="1" applyFill="1" applyBorder="1" applyAlignment="1">
      <alignment horizontal="left"/>
    </xf>
    <xf numFmtId="0" fontId="63" fillId="5" borderId="8" xfId="0" applyFont="1" applyFill="1" applyBorder="1" applyAlignment="1">
      <alignment horizontal="left"/>
    </xf>
    <xf numFmtId="10" fontId="52" fillId="5" borderId="14" xfId="3" applyNumberFormat="1" applyFont="1" applyFill="1" applyBorder="1" applyAlignment="1" applyProtection="1">
      <alignment horizontal="center"/>
    </xf>
    <xf numFmtId="0" fontId="63" fillId="5" borderId="10" xfId="0" applyFont="1" applyFill="1" applyBorder="1" applyAlignment="1">
      <alignment horizontal="left"/>
    </xf>
    <xf numFmtId="0" fontId="63" fillId="5" borderId="12" xfId="0" applyFont="1" applyFill="1" applyBorder="1" applyAlignment="1">
      <alignment horizontal="left"/>
    </xf>
    <xf numFmtId="10" fontId="52" fillId="5" borderId="9" xfId="3" applyNumberFormat="1" applyFont="1" applyFill="1" applyBorder="1" applyAlignment="1" applyProtection="1">
      <alignment horizontal="center"/>
    </xf>
    <xf numFmtId="165" fontId="39" fillId="10" borderId="9" xfId="3" applyNumberFormat="1" applyFont="1" applyFill="1" applyBorder="1" applyAlignment="1" applyProtection="1">
      <alignment horizontal="center"/>
    </xf>
    <xf numFmtId="10" fontId="39" fillId="10" borderId="9" xfId="3" applyNumberFormat="1" applyFont="1" applyFill="1" applyBorder="1" applyAlignment="1" applyProtection="1">
      <alignment horizontal="center"/>
    </xf>
    <xf numFmtId="10" fontId="39" fillId="10" borderId="13" xfId="3" applyNumberFormat="1" applyFont="1" applyFill="1" applyBorder="1" applyAlignment="1" applyProtection="1">
      <alignment horizontal="center"/>
    </xf>
    <xf numFmtId="165" fontId="52" fillId="5" borderId="9" xfId="2" applyNumberFormat="1" applyFont="1" applyFill="1" applyBorder="1" applyAlignment="1" applyProtection="1">
      <alignment horizontal="center"/>
    </xf>
    <xf numFmtId="0" fontId="69" fillId="10" borderId="102" xfId="0" applyFont="1" applyFill="1" applyBorder="1" applyAlignment="1">
      <alignment horizontal="center"/>
    </xf>
    <xf numFmtId="0" fontId="69" fillId="10" borderId="0" xfId="0" applyFont="1" applyFill="1" applyAlignment="1">
      <alignment horizontal="center"/>
    </xf>
    <xf numFmtId="0" fontId="69" fillId="10" borderId="0" xfId="0" applyFont="1" applyFill="1"/>
    <xf numFmtId="0" fontId="0" fillId="8" borderId="107" xfId="0" applyFill="1" applyBorder="1"/>
    <xf numFmtId="171" fontId="0" fillId="10" borderId="0" xfId="0" applyNumberFormat="1" applyFill="1"/>
    <xf numFmtId="0" fontId="0" fillId="8" borderId="102" xfId="0" applyFill="1" applyBorder="1"/>
    <xf numFmtId="171" fontId="0" fillId="10" borderId="99" xfId="0" applyNumberFormat="1" applyFill="1" applyBorder="1"/>
    <xf numFmtId="0" fontId="0" fillId="8" borderId="99" xfId="0" applyFill="1" applyBorder="1"/>
    <xf numFmtId="0" fontId="0" fillId="8" borderId="100" xfId="0" applyFill="1" applyBorder="1"/>
    <xf numFmtId="171" fontId="0" fillId="10" borderId="116" xfId="0" applyNumberFormat="1" applyFill="1" applyBorder="1"/>
    <xf numFmtId="0" fontId="0" fillId="8" borderId="116" xfId="0" applyFill="1" applyBorder="1"/>
    <xf numFmtId="171" fontId="39" fillId="10" borderId="117" xfId="0" applyNumberFormat="1" applyFont="1" applyFill="1" applyBorder="1"/>
    <xf numFmtId="0" fontId="39" fillId="10" borderId="118" xfId="0" applyFont="1" applyFill="1" applyBorder="1"/>
    <xf numFmtId="171" fontId="0" fillId="10" borderId="118" xfId="0" applyNumberFormat="1" applyFill="1" applyBorder="1"/>
    <xf numFmtId="0" fontId="0" fillId="8" borderId="118" xfId="0" applyFill="1" applyBorder="1"/>
    <xf numFmtId="0" fontId="39" fillId="8" borderId="118" xfId="0" applyFont="1" applyFill="1" applyBorder="1"/>
    <xf numFmtId="0" fontId="39" fillId="8" borderId="100" xfId="0" applyFont="1" applyFill="1" applyBorder="1"/>
    <xf numFmtId="0" fontId="39" fillId="7" borderId="1" xfId="0" applyFont="1" applyFill="1" applyBorder="1"/>
    <xf numFmtId="0" fontId="39" fillId="7" borderId="2" xfId="0" applyFont="1" applyFill="1" applyBorder="1"/>
    <xf numFmtId="0" fontId="39" fillId="7" borderId="2" xfId="0" applyFont="1" applyFill="1" applyBorder="1" applyAlignment="1">
      <alignment horizontal="left"/>
    </xf>
    <xf numFmtId="0" fontId="0" fillId="7" borderId="3" xfId="0" applyFill="1" applyBorder="1"/>
    <xf numFmtId="0" fontId="39" fillId="7" borderId="4" xfId="0" applyFont="1" applyFill="1" applyBorder="1"/>
    <xf numFmtId="0" fontId="39" fillId="7" borderId="0" xfId="0" applyFont="1" applyFill="1"/>
    <xf numFmtId="0" fontId="39" fillId="7" borderId="0" xfId="0" applyFont="1" applyFill="1" applyAlignment="1">
      <alignment horizontal="left"/>
    </xf>
    <xf numFmtId="0" fontId="39" fillId="7" borderId="5" xfId="0" applyFont="1" applyFill="1" applyBorder="1" applyAlignment="1">
      <alignment horizontal="left"/>
    </xf>
    <xf numFmtId="165" fontId="39" fillId="7" borderId="6" xfId="0" applyNumberFormat="1" applyFont="1" applyFill="1" applyBorder="1"/>
    <xf numFmtId="165" fontId="39" fillId="7" borderId="7" xfId="0" applyNumberFormat="1" applyFont="1" applyFill="1" applyBorder="1"/>
    <xf numFmtId="44" fontId="50" fillId="0" borderId="0" xfId="2" applyFont="1" applyFill="1" applyBorder="1" applyAlignment="1" applyProtection="1">
      <alignment horizontal="centerContinuous"/>
      <protection locked="0"/>
    </xf>
    <xf numFmtId="165" fontId="50" fillId="0" borderId="0" xfId="2" applyNumberFormat="1" applyFont="1" applyFill="1" applyBorder="1" applyAlignment="1" applyProtection="1">
      <alignment horizontal="centerContinuous"/>
      <protection locked="0"/>
    </xf>
    <xf numFmtId="0" fontId="43" fillId="19" borderId="0" xfId="0" applyFont="1" applyFill="1" applyAlignment="1" applyProtection="1">
      <alignment vertical="center"/>
      <protection locked="0"/>
    </xf>
    <xf numFmtId="0" fontId="43" fillId="0" borderId="0" xfId="0" applyFont="1" applyAlignment="1" applyProtection="1">
      <alignment horizontal="centerContinuous"/>
      <protection locked="0"/>
    </xf>
    <xf numFmtId="0" fontId="39" fillId="0" borderId="0" xfId="0" applyFont="1" applyAlignment="1" applyProtection="1">
      <alignment horizontal="centerContinuous"/>
      <protection locked="0"/>
    </xf>
    <xf numFmtId="0" fontId="40" fillId="0" borderId="0" xfId="0" applyFont="1" applyProtection="1">
      <protection locked="0"/>
    </xf>
    <xf numFmtId="0" fontId="0" fillId="0" borderId="0" xfId="0" applyAlignment="1" applyProtection="1">
      <alignment horizontal="left"/>
      <protection locked="0"/>
    </xf>
    <xf numFmtId="0" fontId="45" fillId="0" borderId="0" xfId="0" applyFont="1" applyProtection="1">
      <protection locked="0"/>
    </xf>
    <xf numFmtId="0" fontId="0" fillId="0" borderId="0" xfId="0" applyAlignment="1" applyProtection="1">
      <alignment horizontal="centerContinuous"/>
      <protection locked="0"/>
    </xf>
    <xf numFmtId="0" fontId="40" fillId="0" borderId="0" xfId="0" applyFont="1" applyAlignment="1" applyProtection="1">
      <alignment vertical="top"/>
      <protection locked="0"/>
    </xf>
    <xf numFmtId="14" fontId="46" fillId="0" borderId="0" xfId="0" applyNumberFormat="1" applyFont="1" applyAlignment="1" applyProtection="1">
      <alignment horizontal="left"/>
      <protection locked="0"/>
    </xf>
    <xf numFmtId="0" fontId="39" fillId="0" borderId="5" xfId="0" applyFont="1" applyBorder="1" applyProtection="1">
      <protection locked="0"/>
    </xf>
    <xf numFmtId="0" fontId="43" fillId="7" borderId="0" xfId="0" applyFont="1" applyFill="1" applyProtection="1">
      <protection locked="0"/>
    </xf>
    <xf numFmtId="0" fontId="0" fillId="7" borderId="0" xfId="0" applyFill="1" applyProtection="1">
      <protection locked="0"/>
    </xf>
    <xf numFmtId="0" fontId="0" fillId="0" borderId="0" xfId="0" applyAlignment="1" applyProtection="1">
      <alignment horizontal="right"/>
      <protection locked="0"/>
    </xf>
    <xf numFmtId="0" fontId="42" fillId="0" borderId="0" xfId="0" applyFont="1" applyProtection="1">
      <protection locked="0"/>
    </xf>
    <xf numFmtId="0" fontId="43" fillId="0" borderId="0" xfId="0" applyFont="1" applyAlignment="1" applyProtection="1">
      <alignment horizontal="right"/>
      <protection locked="0"/>
    </xf>
    <xf numFmtId="0" fontId="43" fillId="0" borderId="0" xfId="0" quotePrefix="1" applyFont="1" applyAlignment="1" applyProtection="1">
      <alignment horizontal="right"/>
      <protection locked="0"/>
    </xf>
    <xf numFmtId="0" fontId="39" fillId="0" borderId="35" xfId="0" applyFont="1" applyBorder="1" applyAlignment="1" applyProtection="1">
      <alignment wrapText="1"/>
      <protection locked="0"/>
    </xf>
    <xf numFmtId="0" fontId="41" fillId="0" borderId="7" xfId="0" quotePrefix="1" applyFont="1" applyBorder="1" applyAlignment="1" applyProtection="1">
      <alignment horizontal="center" wrapText="1"/>
      <protection locked="0"/>
    </xf>
    <xf numFmtId="49" fontId="48" fillId="0" borderId="7" xfId="0" applyNumberFormat="1" applyFont="1" applyBorder="1" applyAlignment="1" applyProtection="1">
      <alignment vertical="center" wrapText="1"/>
      <protection locked="0"/>
    </xf>
    <xf numFmtId="49" fontId="48" fillId="0" borderId="8" xfId="0" applyNumberFormat="1" applyFont="1" applyBorder="1" applyAlignment="1" applyProtection="1">
      <alignment vertical="center" wrapText="1"/>
      <protection locked="0"/>
    </xf>
    <xf numFmtId="0" fontId="39" fillId="0" borderId="0" xfId="0" applyFont="1" applyAlignment="1" applyProtection="1">
      <alignment horizontal="right" indent="1"/>
      <protection locked="0"/>
    </xf>
    <xf numFmtId="0" fontId="39" fillId="0" borderId="0" xfId="0" quotePrefix="1" applyFont="1" applyAlignment="1" applyProtection="1">
      <alignment horizontal="left"/>
      <protection locked="0"/>
    </xf>
    <xf numFmtId="0" fontId="39" fillId="0" borderId="0" xfId="0" applyFont="1" applyAlignment="1" applyProtection="1">
      <alignment horizontal="center"/>
      <protection locked="0"/>
    </xf>
    <xf numFmtId="0" fontId="46" fillId="0" borderId="0" xfId="0" applyFont="1" applyProtection="1">
      <protection locked="0"/>
    </xf>
    <xf numFmtId="165" fontId="0" fillId="0" borderId="0" xfId="2" applyNumberFormat="1" applyFont="1" applyProtection="1">
      <protection locked="0"/>
    </xf>
    <xf numFmtId="0" fontId="0" fillId="0" borderId="0" xfId="0" applyAlignment="1" applyProtection="1">
      <alignment horizontal="center"/>
      <protection locked="0"/>
    </xf>
    <xf numFmtId="0" fontId="39" fillId="0" borderId="7" xfId="0" applyFont="1" applyBorder="1" applyAlignment="1" applyProtection="1">
      <alignment horizontal="center"/>
      <protection locked="0"/>
    </xf>
    <xf numFmtId="0" fontId="0" fillId="0" borderId="4" xfId="0" applyBorder="1" applyProtection="1">
      <protection locked="0"/>
    </xf>
    <xf numFmtId="0" fontId="43" fillId="0" borderId="6" xfId="0" applyFont="1" applyBorder="1" applyProtection="1">
      <protection locked="0"/>
    </xf>
    <xf numFmtId="0" fontId="0" fillId="0" borderId="7" xfId="0" applyBorder="1" applyProtection="1">
      <protection locked="0"/>
    </xf>
    <xf numFmtId="0" fontId="43" fillId="0" borderId="7" xfId="0" applyFont="1" applyBorder="1" applyProtection="1">
      <protection locked="0"/>
    </xf>
    <xf numFmtId="166" fontId="50" fillId="0" borderId="0" xfId="0" applyNumberFormat="1" applyFont="1" applyProtection="1">
      <protection locked="0"/>
    </xf>
    <xf numFmtId="0" fontId="43" fillId="0" borderId="0" xfId="0" quotePrefix="1" applyFont="1" applyAlignment="1" applyProtection="1">
      <alignment horizontal="left"/>
      <protection locked="0"/>
    </xf>
    <xf numFmtId="0" fontId="43" fillId="0" borderId="39" xfId="0" applyFont="1" applyBorder="1" applyAlignment="1" applyProtection="1">
      <alignment horizontal="center"/>
      <protection locked="0"/>
    </xf>
    <xf numFmtId="165" fontId="0" fillId="4" borderId="46" xfId="0" applyNumberFormat="1" applyFill="1" applyBorder="1" applyProtection="1">
      <protection locked="0"/>
    </xf>
    <xf numFmtId="0" fontId="39" fillId="0" borderId="5" xfId="0" applyFont="1" applyBorder="1" applyAlignment="1" applyProtection="1">
      <alignment horizontal="center"/>
      <protection locked="0"/>
    </xf>
    <xf numFmtId="0" fontId="0" fillId="0" borderId="6" xfId="0" applyBorder="1" applyProtection="1">
      <protection locked="0"/>
    </xf>
    <xf numFmtId="169" fontId="0" fillId="0" borderId="105" xfId="0" applyNumberFormat="1" applyBorder="1" applyProtection="1">
      <protection locked="0"/>
    </xf>
    <xf numFmtId="166" fontId="43" fillId="0" borderId="35" xfId="3" applyNumberFormat="1" applyFont="1" applyFill="1" applyBorder="1" applyAlignment="1" applyProtection="1">
      <alignment horizontal="centerContinuous"/>
      <protection locked="0"/>
    </xf>
    <xf numFmtId="166" fontId="43" fillId="0" borderId="42" xfId="3" applyNumberFormat="1" applyFont="1" applyFill="1" applyBorder="1" applyAlignment="1" applyProtection="1">
      <alignment horizontal="centerContinuous"/>
      <protection locked="0"/>
    </xf>
    <xf numFmtId="170" fontId="0" fillId="0" borderId="105" xfId="0" applyNumberFormat="1" applyBorder="1" applyProtection="1">
      <protection locked="0"/>
    </xf>
    <xf numFmtId="169" fontId="39" fillId="0" borderId="0" xfId="0" applyNumberFormat="1" applyFont="1" applyProtection="1">
      <protection locked="0"/>
    </xf>
    <xf numFmtId="170" fontId="39" fillId="0" borderId="0" xfId="0" applyNumberFormat="1" applyFont="1" applyProtection="1">
      <protection locked="0"/>
    </xf>
    <xf numFmtId="0" fontId="52" fillId="0" borderId="0" xfId="0" applyFont="1" applyProtection="1">
      <protection locked="0"/>
    </xf>
    <xf numFmtId="0" fontId="39" fillId="0" borderId="9"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14" xfId="0" applyFont="1" applyBorder="1" applyProtection="1">
      <protection locked="0"/>
    </xf>
    <xf numFmtId="0" fontId="20" fillId="0" borderId="14" xfId="0" applyFont="1" applyBorder="1" applyAlignment="1" applyProtection="1">
      <alignment wrapText="1"/>
      <protection locked="0"/>
    </xf>
    <xf numFmtId="165" fontId="62" fillId="17" borderId="0" xfId="0" applyNumberFormat="1" applyFont="1" applyFill="1" applyProtection="1">
      <protection locked="0"/>
    </xf>
    <xf numFmtId="165" fontId="43" fillId="0" borderId="36" xfId="1" applyNumberFormat="1" applyFont="1" applyFill="1" applyBorder="1" applyAlignment="1" applyProtection="1">
      <alignment horizontal="centerContinuous"/>
      <protection locked="0"/>
    </xf>
    <xf numFmtId="0" fontId="0" fillId="0" borderId="18" xfId="0" applyBorder="1" applyProtection="1">
      <protection locked="0"/>
    </xf>
    <xf numFmtId="0" fontId="46" fillId="0" borderId="0" xfId="0" quotePrefix="1" applyFont="1" applyAlignment="1" applyProtection="1">
      <alignment horizontal="left"/>
      <protection locked="0"/>
    </xf>
    <xf numFmtId="0" fontId="43" fillId="0" borderId="19" xfId="0" applyFont="1" applyBorder="1" applyProtection="1">
      <protection locked="0"/>
    </xf>
    <xf numFmtId="0" fontId="0" fillId="0" borderId="20" xfId="0" applyBorder="1" applyProtection="1">
      <protection locked="0"/>
    </xf>
    <xf numFmtId="0" fontId="0" fillId="0" borderId="21" xfId="0" applyBorder="1" applyProtection="1">
      <protection locked="0"/>
    </xf>
    <xf numFmtId="0" fontId="43" fillId="0" borderId="21" xfId="0" applyFont="1" applyBorder="1" applyProtection="1">
      <protection locked="0"/>
    </xf>
    <xf numFmtId="0" fontId="4" fillId="0" borderId="21" xfId="0" applyFont="1" applyBorder="1" applyProtection="1">
      <protection locked="0"/>
    </xf>
    <xf numFmtId="0" fontId="0" fillId="0" borderId="51" xfId="0" applyBorder="1" applyProtection="1">
      <protection locked="0"/>
    </xf>
    <xf numFmtId="0" fontId="0" fillId="0" borderId="0" xfId="0" applyAlignment="1" applyProtection="1">
      <alignment vertical="top"/>
      <protection locked="0"/>
    </xf>
    <xf numFmtId="0" fontId="0" fillId="0" borderId="0" xfId="0" quotePrefix="1" applyAlignment="1" applyProtection="1">
      <alignment horizontal="left" vertical="top"/>
      <protection locked="0"/>
    </xf>
    <xf numFmtId="0" fontId="39" fillId="0" borderId="34" xfId="0" applyFont="1" applyBorder="1" applyProtection="1">
      <protection locked="0"/>
    </xf>
    <xf numFmtId="0" fontId="0" fillId="0" borderId="44" xfId="0" applyBorder="1" applyProtection="1">
      <protection locked="0"/>
    </xf>
    <xf numFmtId="0" fontId="0" fillId="0" borderId="33" xfId="0" applyBorder="1" applyProtection="1">
      <protection locked="0"/>
    </xf>
    <xf numFmtId="0" fontId="0" fillId="0" borderId="50" xfId="0" applyBorder="1" applyProtection="1">
      <protection locked="0"/>
    </xf>
    <xf numFmtId="0" fontId="0" fillId="0" borderId="47" xfId="0" applyBorder="1" applyProtection="1">
      <protection locked="0"/>
    </xf>
    <xf numFmtId="0" fontId="0" fillId="0" borderId="32" xfId="0" applyBorder="1" applyProtection="1">
      <protection locked="0"/>
    </xf>
    <xf numFmtId="0" fontId="43" fillId="0" borderId="0" xfId="0" applyFont="1" applyAlignment="1" applyProtection="1">
      <alignment wrapText="1"/>
      <protection locked="0"/>
    </xf>
    <xf numFmtId="0" fontId="43" fillId="7" borderId="0" xfId="0" applyFont="1" applyFill="1" applyAlignment="1" applyProtection="1">
      <alignment horizontal="left" vertical="center" wrapText="1"/>
      <protection locked="0"/>
    </xf>
    <xf numFmtId="0" fontId="0" fillId="7" borderId="0" xfId="0" applyFill="1" applyAlignment="1" applyProtection="1">
      <alignment horizontal="left" vertical="center" wrapText="1"/>
      <protection locked="0"/>
    </xf>
    <xf numFmtId="44" fontId="43" fillId="7" borderId="0" xfId="2" applyFont="1" applyFill="1" applyBorder="1" applyAlignment="1" applyProtection="1">
      <alignment horizontal="center"/>
      <protection locked="0"/>
    </xf>
    <xf numFmtId="0" fontId="70" fillId="0" borderId="0" xfId="0" applyFont="1" applyProtection="1">
      <protection locked="0"/>
    </xf>
    <xf numFmtId="0" fontId="71" fillId="0" borderId="0" xfId="0" applyFont="1" applyAlignment="1" applyProtection="1">
      <alignment horizontal="left" vertical="center" wrapText="1"/>
      <protection locked="0"/>
    </xf>
    <xf numFmtId="44" fontId="43" fillId="0" borderId="0" xfId="2" applyFont="1" applyFill="1" applyBorder="1" applyAlignment="1" applyProtection="1">
      <alignment horizontal="right"/>
      <protection locked="0"/>
    </xf>
    <xf numFmtId="0" fontId="71" fillId="0" borderId="0" xfId="0" applyFont="1" applyProtection="1">
      <protection locked="0"/>
    </xf>
    <xf numFmtId="10" fontId="39" fillId="0" borderId="0" xfId="3" applyNumberFormat="1" applyFont="1" applyFill="1" applyAlignment="1" applyProtection="1">
      <alignment horizontal="center"/>
      <protection locked="0"/>
    </xf>
    <xf numFmtId="10" fontId="0" fillId="0" borderId="0" xfId="3" applyNumberFormat="1" applyFont="1" applyFill="1" applyBorder="1" applyProtection="1">
      <protection locked="0"/>
    </xf>
    <xf numFmtId="44" fontId="0" fillId="0" borderId="0" xfId="2" applyFont="1" applyBorder="1" applyProtection="1">
      <protection locked="0"/>
    </xf>
    <xf numFmtId="0" fontId="39" fillId="0" borderId="0" xfId="0" applyFont="1" applyAlignment="1" applyProtection="1">
      <alignment vertical="center" wrapText="1"/>
      <protection locked="0"/>
    </xf>
    <xf numFmtId="0" fontId="64" fillId="18" borderId="5" xfId="0" applyFont="1" applyFill="1" applyBorder="1" applyAlignment="1" applyProtection="1">
      <alignment horizontal="center" wrapText="1"/>
      <protection locked="0"/>
    </xf>
    <xf numFmtId="0" fontId="65" fillId="17" borderId="5" xfId="0" applyFont="1" applyFill="1" applyBorder="1" applyAlignment="1" applyProtection="1">
      <alignment horizontal="center" wrapText="1"/>
      <protection locked="0"/>
    </xf>
    <xf numFmtId="0" fontId="64" fillId="18" borderId="0" xfId="0" applyFont="1" applyFill="1" applyAlignment="1" applyProtection="1">
      <alignment horizontal="center" wrapText="1"/>
      <protection locked="0"/>
    </xf>
    <xf numFmtId="0" fontId="63" fillId="18" borderId="1" xfId="0" applyFont="1" applyFill="1" applyBorder="1" applyAlignment="1" applyProtection="1">
      <alignment horizontal="left"/>
      <protection locked="0"/>
    </xf>
    <xf numFmtId="0" fontId="63" fillId="18" borderId="2" xfId="0" applyFont="1" applyFill="1" applyBorder="1" applyAlignment="1" applyProtection="1">
      <alignment horizontal="left"/>
      <protection locked="0"/>
    </xf>
    <xf numFmtId="0" fontId="39" fillId="17" borderId="1" xfId="0" applyFont="1" applyFill="1" applyBorder="1" applyAlignment="1" applyProtection="1">
      <alignment horizontal="left"/>
      <protection locked="0"/>
    </xf>
    <xf numFmtId="0" fontId="39" fillId="17" borderId="2" xfId="0" applyFont="1" applyFill="1" applyBorder="1" applyAlignment="1" applyProtection="1">
      <alignment horizontal="left"/>
      <protection locked="0"/>
    </xf>
    <xf numFmtId="0" fontId="74" fillId="18" borderId="72" xfId="0" applyFont="1" applyFill="1" applyBorder="1" applyAlignment="1" applyProtection="1">
      <alignment horizontal="left"/>
      <protection locked="0"/>
    </xf>
    <xf numFmtId="0" fontId="20" fillId="18" borderId="114" xfId="0" applyFont="1" applyFill="1" applyBorder="1" applyAlignment="1" applyProtection="1">
      <alignment horizontal="left"/>
      <protection locked="0"/>
    </xf>
    <xf numFmtId="0" fontId="20" fillId="18" borderId="73" xfId="0" applyFont="1" applyFill="1" applyBorder="1" applyAlignment="1" applyProtection="1">
      <alignment horizontal="left"/>
      <protection locked="0"/>
    </xf>
    <xf numFmtId="165" fontId="39" fillId="0" borderId="0" xfId="2" applyNumberFormat="1" applyFont="1" applyFill="1" applyBorder="1" applyProtection="1">
      <protection locked="0"/>
    </xf>
    <xf numFmtId="0" fontId="63" fillId="18" borderId="6" xfId="0" applyFont="1" applyFill="1" applyBorder="1" applyAlignment="1" applyProtection="1">
      <alignment horizontal="left"/>
      <protection locked="0"/>
    </xf>
    <xf numFmtId="0" fontId="63" fillId="18" borderId="8" xfId="0" applyFont="1" applyFill="1" applyBorder="1" applyAlignment="1" applyProtection="1">
      <alignment horizontal="left"/>
      <protection locked="0"/>
    </xf>
    <xf numFmtId="10" fontId="0" fillId="0" borderId="0" xfId="0" applyNumberFormat="1" applyProtection="1">
      <protection locked="0"/>
    </xf>
    <xf numFmtId="0" fontId="65" fillId="18" borderId="3" xfId="0" applyFont="1" applyFill="1" applyBorder="1" applyAlignment="1" applyProtection="1">
      <alignment horizontal="center" vertical="center" wrapText="1"/>
      <protection locked="0"/>
    </xf>
    <xf numFmtId="0" fontId="64" fillId="18" borderId="5" xfId="0" applyFont="1" applyFill="1" applyBorder="1" applyAlignment="1" applyProtection="1">
      <alignment wrapText="1"/>
      <protection locked="0"/>
    </xf>
    <xf numFmtId="0" fontId="65" fillId="0" borderId="0" xfId="0" applyFont="1" applyAlignment="1" applyProtection="1">
      <alignment horizontal="center" wrapText="1"/>
      <protection locked="0"/>
    </xf>
    <xf numFmtId="0" fontId="39" fillId="0" borderId="0" xfId="0" applyFont="1" applyAlignment="1" applyProtection="1">
      <alignment horizontal="center" vertical="center" wrapText="1"/>
      <protection locked="0"/>
    </xf>
    <xf numFmtId="0" fontId="40" fillId="7" borderId="0" xfId="0" applyFont="1" applyFill="1" applyProtection="1">
      <protection locked="0"/>
    </xf>
    <xf numFmtId="0" fontId="69" fillId="7" borderId="0" xfId="0" applyFont="1" applyFill="1" applyProtection="1">
      <protection locked="0"/>
    </xf>
    <xf numFmtId="0" fontId="72" fillId="0" borderId="84" xfId="0" applyFont="1" applyBorder="1" applyAlignment="1" applyProtection="1">
      <alignment horizontal="center"/>
      <protection locked="0"/>
    </xf>
    <xf numFmtId="165" fontId="0" fillId="5" borderId="9" xfId="2" applyNumberFormat="1" applyFont="1" applyFill="1" applyBorder="1" applyProtection="1"/>
    <xf numFmtId="165" fontId="0" fillId="5" borderId="9" xfId="0" applyNumberFormat="1" applyFill="1" applyBorder="1"/>
    <xf numFmtId="165" fontId="50" fillId="9" borderId="14" xfId="1" applyNumberFormat="1" applyFont="1" applyFill="1" applyBorder="1" applyAlignment="1" applyProtection="1">
      <alignment horizontal="centerContinuous"/>
    </xf>
    <xf numFmtId="10" fontId="50" fillId="9" borderId="9" xfId="3" applyNumberFormat="1" applyFont="1" applyFill="1" applyBorder="1" applyAlignment="1" applyProtection="1">
      <alignment horizontal="centerContinuous"/>
    </xf>
    <xf numFmtId="165" fontId="50" fillId="9" borderId="41" xfId="1" applyNumberFormat="1" applyFont="1" applyFill="1" applyBorder="1" applyAlignment="1" applyProtection="1">
      <alignment horizontal="centerContinuous"/>
    </xf>
    <xf numFmtId="10" fontId="50" fillId="9" borderId="40" xfId="3" applyNumberFormat="1" applyFont="1" applyFill="1" applyBorder="1" applyAlignment="1" applyProtection="1">
      <alignment horizontal="centerContinuous"/>
    </xf>
    <xf numFmtId="0" fontId="39" fillId="7" borderId="112" xfId="0" applyFont="1" applyFill="1" applyBorder="1" applyAlignment="1">
      <alignment horizontal="center"/>
    </xf>
    <xf numFmtId="0" fontId="39" fillId="7" borderId="11" xfId="0" applyFont="1" applyFill="1" applyBorder="1" applyAlignment="1">
      <alignment horizontal="center"/>
    </xf>
    <xf numFmtId="0" fontId="39" fillId="0" borderId="18" xfId="0" applyFont="1" applyBorder="1"/>
    <xf numFmtId="175" fontId="39" fillId="5" borderId="18" xfId="2" applyNumberFormat="1" applyFont="1" applyFill="1" applyBorder="1" applyProtection="1"/>
    <xf numFmtId="175" fontId="39" fillId="5" borderId="0" xfId="2" applyNumberFormat="1" applyFont="1" applyFill="1" applyBorder="1" applyProtection="1"/>
    <xf numFmtId="165" fontId="39" fillId="5" borderId="20" xfId="2" applyNumberFormat="1" applyFont="1" applyFill="1" applyBorder="1" applyProtection="1"/>
    <xf numFmtId="165" fontId="39" fillId="5" borderId="21" xfId="2" applyNumberFormat="1" applyFont="1" applyFill="1" applyBorder="1" applyProtection="1"/>
    <xf numFmtId="166" fontId="50" fillId="11" borderId="10" xfId="0" applyNumberFormat="1" applyFont="1" applyFill="1" applyBorder="1"/>
    <xf numFmtId="169" fontId="0" fillId="5" borderId="9" xfId="2" applyNumberFormat="1" applyFont="1" applyFill="1" applyBorder="1" applyAlignment="1" applyProtection="1">
      <alignment horizontal="right" indent="1"/>
    </xf>
    <xf numFmtId="169" fontId="43" fillId="11" borderId="9" xfId="2" applyNumberFormat="1" applyFont="1" applyFill="1" applyBorder="1" applyAlignment="1" applyProtection="1">
      <alignment horizontal="right" indent="1"/>
    </xf>
    <xf numFmtId="166" fontId="43" fillId="11" borderId="9" xfId="3" applyNumberFormat="1" applyFont="1" applyFill="1" applyBorder="1" applyAlignment="1" applyProtection="1">
      <alignment horizontal="centerContinuous"/>
    </xf>
    <xf numFmtId="169" fontId="1" fillId="5" borderId="9" xfId="2" applyNumberFormat="1" applyFont="1" applyFill="1" applyBorder="1" applyAlignment="1" applyProtection="1">
      <alignment horizontal="right" indent="1"/>
    </xf>
    <xf numFmtId="169" fontId="43" fillId="11" borderId="40" xfId="2" applyNumberFormat="1" applyFont="1" applyFill="1" applyBorder="1" applyAlignment="1" applyProtection="1">
      <alignment horizontal="right" indent="1"/>
    </xf>
    <xf numFmtId="166" fontId="43" fillId="11" borderId="40" xfId="3" applyNumberFormat="1" applyFont="1" applyFill="1" applyBorder="1" applyAlignment="1" applyProtection="1">
      <alignment horizontal="centerContinuous"/>
    </xf>
    <xf numFmtId="169" fontId="43" fillId="11" borderId="9" xfId="2" applyNumberFormat="1" applyFont="1" applyFill="1" applyBorder="1" applyAlignment="1" applyProtection="1">
      <alignment horizontal="right"/>
    </xf>
    <xf numFmtId="169" fontId="43" fillId="11" borderId="40" xfId="2" applyNumberFormat="1" applyFont="1" applyFill="1" applyBorder="1" applyAlignment="1" applyProtection="1">
      <alignment horizontal="right"/>
    </xf>
    <xf numFmtId="10" fontId="0" fillId="5" borderId="13" xfId="3" applyNumberFormat="1" applyFont="1" applyFill="1" applyBorder="1" applyProtection="1"/>
    <xf numFmtId="165" fontId="43" fillId="11" borderId="9" xfId="2" applyNumberFormat="1" applyFont="1" applyFill="1" applyBorder="1" applyAlignment="1" applyProtection="1">
      <alignment horizontal="centerContinuous"/>
    </xf>
    <xf numFmtId="165" fontId="43" fillId="11" borderId="9" xfId="2" applyNumberFormat="1" applyFont="1" applyFill="1" applyBorder="1" applyAlignment="1" applyProtection="1">
      <alignment horizontal="center"/>
    </xf>
    <xf numFmtId="165" fontId="43" fillId="11" borderId="17" xfId="2" applyNumberFormat="1" applyFont="1" applyFill="1" applyBorder="1" applyAlignment="1" applyProtection="1">
      <alignment horizontal="centerContinuous"/>
    </xf>
    <xf numFmtId="10" fontId="43" fillId="5" borderId="23" xfId="3" applyNumberFormat="1" applyFont="1" applyFill="1" applyBorder="1" applyProtection="1"/>
    <xf numFmtId="44" fontId="43" fillId="11" borderId="74" xfId="2" applyFont="1" applyFill="1" applyBorder="1" applyAlignment="1" applyProtection="1">
      <alignment horizontal="centerContinuous"/>
    </xf>
    <xf numFmtId="165" fontId="43" fillId="11" borderId="12" xfId="2" applyNumberFormat="1" applyFont="1" applyFill="1" applyBorder="1" applyAlignment="1" applyProtection="1">
      <alignment horizontal="centerContinuous"/>
    </xf>
    <xf numFmtId="165" fontId="1" fillId="0" borderId="35" xfId="1" applyNumberFormat="1" applyFont="1" applyFill="1" applyBorder="1" applyAlignment="1" applyProtection="1">
      <alignment horizontal="centerContinuous"/>
    </xf>
    <xf numFmtId="165" fontId="43" fillId="0" borderId="35" xfId="1" applyNumberFormat="1" applyFont="1" applyFill="1" applyBorder="1" applyAlignment="1" applyProtection="1">
      <alignment horizontal="centerContinuous"/>
    </xf>
    <xf numFmtId="165" fontId="43" fillId="11" borderId="40" xfId="2" applyNumberFormat="1" applyFont="1" applyFill="1" applyBorder="1" applyAlignment="1" applyProtection="1">
      <alignment horizontal="centerContinuous"/>
    </xf>
    <xf numFmtId="165" fontId="62" fillId="5" borderId="12" xfId="0" applyNumberFormat="1" applyFont="1" applyFill="1" applyBorder="1"/>
    <xf numFmtId="165" fontId="43" fillId="0" borderId="41" xfId="1" applyNumberFormat="1" applyFont="1" applyFill="1" applyBorder="1" applyAlignment="1" applyProtection="1">
      <alignment horizontal="centerContinuous"/>
    </xf>
    <xf numFmtId="165" fontId="62" fillId="5" borderId="62" xfId="0" applyNumberFormat="1" applyFont="1" applyFill="1" applyBorder="1"/>
    <xf numFmtId="165" fontId="43" fillId="11" borderId="64" xfId="2" applyNumberFormat="1" applyFont="1" applyFill="1" applyBorder="1" applyAlignment="1" applyProtection="1">
      <alignment horizontal="centerContinuous"/>
    </xf>
    <xf numFmtId="165" fontId="43" fillId="11" borderId="43" xfId="2" applyNumberFormat="1" applyFont="1" applyFill="1" applyBorder="1" applyAlignment="1" applyProtection="1">
      <alignment horizontal="centerContinuous"/>
    </xf>
    <xf numFmtId="9" fontId="43" fillId="5" borderId="52" xfId="3" applyFont="1" applyFill="1" applyBorder="1" applyProtection="1"/>
    <xf numFmtId="44" fontId="43" fillId="11" borderId="48" xfId="2" applyFont="1" applyFill="1" applyBorder="1" applyAlignment="1" applyProtection="1">
      <alignment horizontal="centerContinuous"/>
    </xf>
    <xf numFmtId="44" fontId="43" fillId="11" borderId="45" xfId="2" applyFont="1" applyFill="1" applyBorder="1" applyAlignment="1" applyProtection="1">
      <alignment horizontal="centerContinuous"/>
    </xf>
    <xf numFmtId="44" fontId="43" fillId="11" borderId="35" xfId="2" applyFont="1" applyFill="1" applyBorder="1" applyAlignment="1" applyProtection="1">
      <alignment horizontal="centerContinuous"/>
    </xf>
    <xf numFmtId="44" fontId="43" fillId="11" borderId="34" xfId="2" applyFont="1" applyFill="1" applyBorder="1" applyAlignment="1" applyProtection="1">
      <alignment horizontal="centerContinuous"/>
    </xf>
    <xf numFmtId="44" fontId="50" fillId="11" borderId="35" xfId="2" applyFont="1" applyFill="1" applyBorder="1" applyAlignment="1" applyProtection="1">
      <alignment horizontal="centerContinuous"/>
    </xf>
    <xf numFmtId="44" fontId="50" fillId="11" borderId="34" xfId="2" applyFont="1" applyFill="1" applyBorder="1" applyAlignment="1" applyProtection="1">
      <alignment horizontal="centerContinuous"/>
    </xf>
    <xf numFmtId="0" fontId="0" fillId="17" borderId="102" xfId="0" applyFill="1" applyBorder="1"/>
    <xf numFmtId="0" fontId="0" fillId="17" borderId="107" xfId="0" applyFill="1" applyBorder="1"/>
    <xf numFmtId="0" fontId="69" fillId="0" borderId="0" xfId="0" applyFont="1"/>
    <xf numFmtId="0" fontId="69" fillId="0" borderId="91" xfId="0" applyFont="1" applyBorder="1"/>
    <xf numFmtId="0" fontId="69" fillId="7" borderId="89" xfId="0" applyFont="1" applyFill="1" applyBorder="1" applyAlignment="1">
      <alignment horizontal="center"/>
    </xf>
    <xf numFmtId="0" fontId="69" fillId="7" borderId="90" xfId="0" applyFont="1" applyFill="1" applyBorder="1" applyAlignment="1">
      <alignment horizontal="center"/>
    </xf>
    <xf numFmtId="0" fontId="69" fillId="7" borderId="93" xfId="0" applyFont="1" applyFill="1" applyBorder="1" applyAlignment="1">
      <alignment horizontal="center"/>
    </xf>
    <xf numFmtId="0" fontId="77" fillId="0" borderId="92" xfId="0" applyFont="1" applyBorder="1" applyAlignment="1">
      <alignment horizontal="center"/>
    </xf>
    <xf numFmtId="0" fontId="69" fillId="0" borderId="16" xfId="0" applyFont="1" applyBorder="1"/>
    <xf numFmtId="165" fontId="78" fillId="7" borderId="75" xfId="2" applyNumberFormat="1" applyFont="1" applyFill="1" applyBorder="1" applyAlignment="1" applyProtection="1">
      <alignment horizontal="centerContinuous"/>
    </xf>
    <xf numFmtId="165" fontId="78" fillId="7" borderId="79" xfId="2" applyNumberFormat="1" applyFont="1" applyFill="1" applyBorder="1" applyAlignment="1" applyProtection="1">
      <alignment horizontal="centerContinuous"/>
    </xf>
    <xf numFmtId="165" fontId="78" fillId="7" borderId="80" xfId="2" applyNumberFormat="1" applyFont="1" applyFill="1" applyBorder="1" applyAlignment="1" applyProtection="1">
      <alignment horizontal="centerContinuous"/>
    </xf>
    <xf numFmtId="165" fontId="78" fillId="7" borderId="76" xfId="2" applyNumberFormat="1" applyFont="1" applyFill="1" applyBorder="1" applyAlignment="1" applyProtection="1">
      <alignment horizontal="centerContinuous"/>
    </xf>
    <xf numFmtId="165" fontId="78" fillId="7" borderId="11" xfId="2" applyNumberFormat="1" applyFont="1" applyFill="1" applyBorder="1" applyAlignment="1" applyProtection="1">
      <alignment horizontal="centerContinuous"/>
    </xf>
    <xf numFmtId="165" fontId="78" fillId="7" borderId="81" xfId="2" applyNumberFormat="1" applyFont="1" applyFill="1" applyBorder="1" applyAlignment="1" applyProtection="1">
      <alignment horizontal="centerContinuous"/>
    </xf>
    <xf numFmtId="0" fontId="69" fillId="0" borderId="21" xfId="0" applyFont="1" applyBorder="1"/>
    <xf numFmtId="165" fontId="78" fillId="7" borderId="77" xfId="2" applyNumberFormat="1" applyFont="1" applyFill="1" applyBorder="1" applyAlignment="1" applyProtection="1">
      <alignment horizontal="centerContinuous"/>
    </xf>
    <xf numFmtId="165" fontId="78" fillId="7" borderId="65" xfId="2" applyNumberFormat="1" applyFont="1" applyFill="1" applyBorder="1" applyAlignment="1" applyProtection="1">
      <alignment horizontal="centerContinuous"/>
    </xf>
    <xf numFmtId="165" fontId="78" fillId="7" borderId="82" xfId="2" applyNumberFormat="1" applyFont="1" applyFill="1" applyBorder="1" applyAlignment="1" applyProtection="1">
      <alignment horizontal="centerContinuous"/>
    </xf>
    <xf numFmtId="165" fontId="79" fillId="7" borderId="76" xfId="0" applyNumberFormat="1" applyFont="1" applyFill="1" applyBorder="1"/>
    <xf numFmtId="165" fontId="79" fillId="7" borderId="11" xfId="0" applyNumberFormat="1" applyFont="1" applyFill="1" applyBorder="1"/>
    <xf numFmtId="165" fontId="79" fillId="7" borderId="81" xfId="0" applyNumberFormat="1" applyFont="1" applyFill="1" applyBorder="1"/>
    <xf numFmtId="165" fontId="78" fillId="7" borderId="78" xfId="2" applyNumberFormat="1" applyFont="1" applyFill="1" applyBorder="1" applyAlignment="1" applyProtection="1">
      <alignment horizontal="centerContinuous"/>
    </xf>
    <xf numFmtId="165" fontId="78" fillId="7" borderId="7" xfId="2" applyNumberFormat="1" applyFont="1" applyFill="1" applyBorder="1" applyAlignment="1" applyProtection="1">
      <alignment horizontal="centerContinuous"/>
    </xf>
    <xf numFmtId="165" fontId="78" fillId="7" borderId="83" xfId="2" applyNumberFormat="1" applyFont="1" applyFill="1" applyBorder="1" applyAlignment="1" applyProtection="1">
      <alignment horizontal="centerContinuous"/>
    </xf>
    <xf numFmtId="44" fontId="78" fillId="7" borderId="86" xfId="2" applyFont="1" applyFill="1" applyBorder="1" applyAlignment="1" applyProtection="1">
      <alignment horizontal="center"/>
    </xf>
    <xf numFmtId="44" fontId="78" fillId="7" borderId="87" xfId="2" applyFont="1" applyFill="1" applyBorder="1" applyAlignment="1" applyProtection="1">
      <alignment horizontal="center"/>
    </xf>
    <xf numFmtId="44" fontId="78" fillId="7" borderId="88" xfId="2" applyFont="1" applyFill="1" applyBorder="1" applyAlignment="1" applyProtection="1">
      <alignment horizontal="center"/>
    </xf>
    <xf numFmtId="165" fontId="78" fillId="7" borderId="88" xfId="2" applyNumberFormat="1" applyFont="1" applyFill="1" applyBorder="1" applyAlignment="1" applyProtection="1">
      <alignment horizontal="centerContinuous"/>
    </xf>
    <xf numFmtId="165" fontId="39" fillId="0" borderId="1" xfId="2" applyNumberFormat="1" applyFont="1" applyFill="1" applyBorder="1" applyProtection="1">
      <protection locked="0"/>
    </xf>
    <xf numFmtId="165" fontId="39" fillId="0" borderId="4" xfId="2" applyNumberFormat="1" applyFont="1" applyFill="1" applyBorder="1" applyProtection="1">
      <protection locked="0"/>
    </xf>
    <xf numFmtId="165" fontId="39" fillId="7" borderId="24" xfId="2" applyNumberFormat="1" applyFont="1" applyFill="1" applyBorder="1" applyProtection="1"/>
    <xf numFmtId="44" fontId="39" fillId="17" borderId="9" xfId="2" applyFont="1" applyFill="1" applyBorder="1" applyAlignment="1" applyProtection="1">
      <alignment horizontal="center"/>
      <protection locked="0"/>
    </xf>
    <xf numFmtId="10" fontId="0" fillId="5" borderId="9" xfId="3" applyNumberFormat="1" applyFont="1" applyFill="1" applyBorder="1" applyProtection="1">
      <protection locked="0"/>
    </xf>
    <xf numFmtId="44" fontId="52" fillId="18" borderId="71" xfId="2" applyFont="1" applyFill="1" applyBorder="1" applyAlignment="1" applyProtection="1">
      <alignment horizontal="center"/>
      <protection locked="0"/>
    </xf>
    <xf numFmtId="10" fontId="0" fillId="5" borderId="24" xfId="0" applyNumberFormat="1" applyFill="1" applyBorder="1"/>
    <xf numFmtId="0" fontId="39" fillId="17" borderId="0" xfId="0" applyFont="1" applyFill="1"/>
    <xf numFmtId="0" fontId="20" fillId="0" borderId="13" xfId="0" applyFont="1" applyBorder="1" applyProtection="1">
      <protection locked="0"/>
    </xf>
    <xf numFmtId="171" fontId="39" fillId="10" borderId="118" xfId="1" applyNumberFormat="1" applyFont="1" applyFill="1" applyBorder="1" applyProtection="1"/>
    <xf numFmtId="0" fontId="42" fillId="0" borderId="0" xfId="0" applyFont="1" applyAlignment="1" applyProtection="1">
      <alignment vertical="center"/>
      <protection locked="0"/>
    </xf>
    <xf numFmtId="0" fontId="4" fillId="7" borderId="3" xfId="0" applyFont="1" applyFill="1" applyBorder="1" applyAlignment="1" applyProtection="1">
      <alignment horizontal="center"/>
      <protection locked="0"/>
    </xf>
    <xf numFmtId="14" fontId="42" fillId="5" borderId="14" xfId="0" applyNumberFormat="1" applyFont="1" applyFill="1" applyBorder="1" applyAlignment="1">
      <alignment horizontal="center" vertical="center" wrapText="1"/>
    </xf>
    <xf numFmtId="38" fontId="6" fillId="11" borderId="14" xfId="1" applyNumberFormat="1" applyFont="1" applyFill="1" applyBorder="1" applyProtection="1"/>
    <xf numFmtId="165" fontId="6" fillId="5" borderId="9" xfId="2" applyNumberFormat="1" applyFont="1" applyFill="1" applyBorder="1" applyProtection="1"/>
    <xf numFmtId="38" fontId="6" fillId="0" borderId="9" xfId="1" applyNumberFormat="1" applyFont="1" applyFill="1" applyBorder="1" applyProtection="1"/>
    <xf numFmtId="40" fontId="6" fillId="0" borderId="0" xfId="1" applyNumberFormat="1" applyFont="1" applyFill="1" applyBorder="1" applyProtection="1"/>
    <xf numFmtId="40" fontId="6" fillId="0" borderId="11" xfId="1" applyNumberFormat="1" applyFont="1" applyFill="1" applyBorder="1" applyProtection="1"/>
    <xf numFmtId="38" fontId="6" fillId="0" borderId="0" xfId="1" applyNumberFormat="1" applyFont="1" applyFill="1" applyBorder="1" applyProtection="1"/>
    <xf numFmtId="38" fontId="6" fillId="0" borderId="11" xfId="1" applyNumberFormat="1" applyFont="1" applyFill="1" applyBorder="1" applyProtection="1"/>
    <xf numFmtId="38" fontId="7" fillId="5" borderId="14" xfId="1" applyNumberFormat="1" applyFont="1" applyFill="1" applyBorder="1" applyProtection="1"/>
    <xf numFmtId="38" fontId="7" fillId="14" borderId="9" xfId="1" applyNumberFormat="1" applyFont="1" applyFill="1" applyBorder="1" applyProtection="1"/>
    <xf numFmtId="38" fontId="7" fillId="0" borderId="14" xfId="1" applyNumberFormat="1" applyFont="1" applyFill="1" applyBorder="1" applyProtection="1">
      <protection locked="0"/>
    </xf>
    <xf numFmtId="38" fontId="7" fillId="0" borderId="0" xfId="1" applyNumberFormat="1" applyFont="1" applyFill="1" applyBorder="1" applyProtection="1">
      <protection locked="0"/>
    </xf>
    <xf numFmtId="38" fontId="7" fillId="0" borderId="9" xfId="1" applyNumberFormat="1" applyFont="1" applyFill="1" applyBorder="1" applyProtection="1"/>
    <xf numFmtId="0" fontId="0" fillId="0" borderId="0" xfId="0" applyAlignment="1">
      <alignment horizontal="left" vertical="center"/>
    </xf>
    <xf numFmtId="0" fontId="54" fillId="0" borderId="0" xfId="0" applyFont="1" applyAlignment="1">
      <alignment horizontal="left" vertical="center" wrapText="1"/>
    </xf>
    <xf numFmtId="0" fontId="65" fillId="18" borderId="5" xfId="0" applyFont="1" applyFill="1" applyBorder="1" applyAlignment="1" applyProtection="1">
      <alignment horizontal="center" vertical="center" wrapText="1"/>
      <protection locked="0"/>
    </xf>
    <xf numFmtId="0" fontId="0" fillId="8" borderId="0" xfId="0" applyFill="1" applyProtection="1">
      <protection locked="0"/>
    </xf>
    <xf numFmtId="0" fontId="0" fillId="8" borderId="18" xfId="0" applyFill="1" applyBorder="1" applyProtection="1">
      <protection locked="0"/>
    </xf>
    <xf numFmtId="14" fontId="39" fillId="17" borderId="14" xfId="0" applyNumberFormat="1" applyFont="1" applyFill="1" applyBorder="1" applyAlignment="1" applyProtection="1">
      <alignment horizontal="center"/>
      <protection locked="0"/>
    </xf>
    <xf numFmtId="0" fontId="42" fillId="0" borderId="128" xfId="0" applyFont="1" applyBorder="1" applyAlignment="1" applyProtection="1">
      <alignment horizontal="center" wrapText="1"/>
      <protection locked="0"/>
    </xf>
    <xf numFmtId="164" fontId="42" fillId="0" borderId="52" xfId="0" applyNumberFormat="1" applyFont="1" applyBorder="1" applyAlignment="1" applyProtection="1">
      <alignment horizontal="center" wrapText="1"/>
      <protection locked="0"/>
    </xf>
    <xf numFmtId="0" fontId="0" fillId="17" borderId="20" xfId="0" applyFill="1" applyBorder="1" applyProtection="1">
      <protection locked="0"/>
    </xf>
    <xf numFmtId="0" fontId="0" fillId="17" borderId="23" xfId="0" applyFill="1" applyBorder="1" applyProtection="1">
      <protection locked="0"/>
    </xf>
    <xf numFmtId="0" fontId="39" fillId="0" borderId="0" xfId="0" applyFont="1" applyAlignment="1">
      <alignment shrinkToFit="1"/>
    </xf>
    <xf numFmtId="0" fontId="43" fillId="18" borderId="0" xfId="0" applyFont="1" applyFill="1" applyAlignment="1">
      <alignment horizontal="center"/>
    </xf>
    <xf numFmtId="0" fontId="0" fillId="0" borderId="0" xfId="0" applyAlignment="1">
      <alignment horizontal="center"/>
    </xf>
    <xf numFmtId="0" fontId="2" fillId="18" borderId="0" xfId="0" applyFont="1" applyFill="1" applyAlignment="1">
      <alignment horizontal="center" vertical="center"/>
    </xf>
    <xf numFmtId="0" fontId="43" fillId="6" borderId="0" xfId="0" applyFont="1" applyFill="1" applyAlignment="1">
      <alignment wrapText="1"/>
    </xf>
    <xf numFmtId="0" fontId="0" fillId="20" borderId="55" xfId="0" applyFill="1" applyBorder="1" applyAlignment="1">
      <alignment wrapText="1"/>
    </xf>
    <xf numFmtId="0" fontId="0" fillId="20" borderId="54" xfId="0" applyFill="1" applyBorder="1" applyAlignment="1">
      <alignment wrapText="1"/>
    </xf>
    <xf numFmtId="0" fontId="0" fillId="20" borderId="56" xfId="0" applyFill="1" applyBorder="1" applyAlignment="1">
      <alignment wrapText="1"/>
    </xf>
    <xf numFmtId="0" fontId="0" fillId="20" borderId="57" xfId="0" applyFill="1" applyBorder="1" applyAlignment="1">
      <alignment wrapText="1"/>
    </xf>
    <xf numFmtId="0" fontId="0" fillId="20" borderId="58" xfId="0" applyFill="1" applyBorder="1" applyAlignment="1">
      <alignment wrapText="1"/>
    </xf>
    <xf numFmtId="0" fontId="0" fillId="20" borderId="59" xfId="0" applyFill="1" applyBorder="1" applyAlignment="1">
      <alignment wrapText="1"/>
    </xf>
    <xf numFmtId="0" fontId="39" fillId="7" borderId="0" xfId="0" applyFont="1" applyFill="1" applyAlignment="1">
      <alignment horizontal="left"/>
    </xf>
    <xf numFmtId="0" fontId="39" fillId="7" borderId="5" xfId="0" applyFont="1" applyFill="1" applyBorder="1" applyAlignment="1">
      <alignment horizontal="left"/>
    </xf>
    <xf numFmtId="0" fontId="67" fillId="5" borderId="102" xfId="0" applyFont="1" applyFill="1" applyBorder="1" applyAlignment="1">
      <alignment horizontal="center"/>
    </xf>
    <xf numFmtId="0" fontId="67" fillId="5" borderId="0" xfId="0" applyFont="1" applyFill="1" applyAlignment="1">
      <alignment horizontal="center"/>
    </xf>
    <xf numFmtId="0" fontId="74" fillId="18" borderId="10" xfId="0" applyFont="1" applyFill="1" applyBorder="1" applyAlignment="1" applyProtection="1">
      <alignment horizontal="left"/>
      <protection locked="0"/>
    </xf>
    <xf numFmtId="0" fontId="74" fillId="18" borderId="11" xfId="0" applyFont="1" applyFill="1" applyBorder="1" applyAlignment="1" applyProtection="1">
      <alignment horizontal="left"/>
      <protection locked="0"/>
    </xf>
    <xf numFmtId="0" fontId="74" fillId="18" borderId="12" xfId="0" applyFont="1" applyFill="1" applyBorder="1" applyAlignment="1" applyProtection="1">
      <alignment horizontal="left"/>
      <protection locked="0"/>
    </xf>
    <xf numFmtId="0" fontId="20" fillId="17" borderId="10" xfId="0" applyFont="1" applyFill="1" applyBorder="1" applyAlignment="1" applyProtection="1">
      <alignment horizontal="left"/>
      <protection locked="0"/>
    </xf>
    <xf numFmtId="0" fontId="20" fillId="17" borderId="11" xfId="0" applyFont="1" applyFill="1" applyBorder="1" applyAlignment="1" applyProtection="1">
      <alignment horizontal="left"/>
      <protection locked="0"/>
    </xf>
    <xf numFmtId="0" fontId="20" fillId="17" borderId="12" xfId="0" applyFont="1" applyFill="1" applyBorder="1" applyAlignment="1" applyProtection="1">
      <alignment horizontal="left"/>
      <protection locked="0"/>
    </xf>
    <xf numFmtId="0" fontId="69" fillId="8" borderId="108" xfId="0" applyFont="1" applyFill="1" applyBorder="1" applyAlignment="1">
      <alignment horizontal="center"/>
    </xf>
    <xf numFmtId="0" fontId="69" fillId="8" borderId="106" xfId="0" applyFont="1" applyFill="1" applyBorder="1" applyAlignment="1">
      <alignment horizontal="center"/>
    </xf>
    <xf numFmtId="0" fontId="69" fillId="8" borderId="109" xfId="0" applyFont="1" applyFill="1" applyBorder="1" applyAlignment="1">
      <alignment horizontal="center"/>
    </xf>
    <xf numFmtId="0" fontId="69" fillId="8" borderId="102" xfId="0" applyFont="1" applyFill="1" applyBorder="1" applyAlignment="1">
      <alignment horizontal="center"/>
    </xf>
    <xf numFmtId="0" fontId="69" fillId="8" borderId="0" xfId="0" applyFont="1" applyFill="1" applyAlignment="1">
      <alignment horizontal="center"/>
    </xf>
    <xf numFmtId="0" fontId="69" fillId="8" borderId="107" xfId="0" applyFont="1" applyFill="1" applyBorder="1" applyAlignment="1">
      <alignment horizontal="center"/>
    </xf>
    <xf numFmtId="0" fontId="52" fillId="18" borderId="10" xfId="0" applyFont="1" applyFill="1" applyBorder="1" applyAlignment="1" applyProtection="1">
      <alignment horizontal="left" vertical="center" wrapText="1"/>
      <protection locked="0"/>
    </xf>
    <xf numFmtId="0" fontId="52" fillId="18" borderId="11" xfId="0" applyFont="1" applyFill="1" applyBorder="1" applyAlignment="1" applyProtection="1">
      <alignment horizontal="left" vertical="center" wrapText="1"/>
      <protection locked="0"/>
    </xf>
    <xf numFmtId="0" fontId="52" fillId="18" borderId="12" xfId="0" applyFont="1" applyFill="1" applyBorder="1" applyAlignment="1" applyProtection="1">
      <alignment horizontal="left" vertical="center" wrapText="1"/>
      <protection locked="0"/>
    </xf>
    <xf numFmtId="0" fontId="52" fillId="5" borderId="6" xfId="0" applyFont="1" applyFill="1" applyBorder="1" applyAlignment="1">
      <alignment horizontal="left" vertical="center" wrapText="1"/>
    </xf>
    <xf numFmtId="0" fontId="52" fillId="5" borderId="7" xfId="0" applyFont="1" applyFill="1" applyBorder="1" applyAlignment="1">
      <alignment horizontal="left" vertical="center" wrapText="1"/>
    </xf>
    <xf numFmtId="0" fontId="52" fillId="5" borderId="8" xfId="0" applyFont="1" applyFill="1" applyBorder="1" applyAlignment="1">
      <alignment horizontal="left" vertical="center" wrapText="1"/>
    </xf>
    <xf numFmtId="0" fontId="76" fillId="0" borderId="16" xfId="0" applyFont="1" applyBorder="1" applyAlignment="1">
      <alignment horizontal="right"/>
    </xf>
    <xf numFmtId="0" fontId="76" fillId="0" borderId="85" xfId="0" applyFont="1" applyBorder="1" applyAlignment="1">
      <alignment horizontal="right"/>
    </xf>
    <xf numFmtId="0" fontId="80" fillId="0" borderId="2" xfId="0" applyFont="1" applyBorder="1" applyAlignment="1">
      <alignment horizontal="right" wrapText="1"/>
    </xf>
    <xf numFmtId="0" fontId="76" fillId="0" borderId="2" xfId="0" applyFont="1" applyBorder="1" applyAlignment="1">
      <alignment horizontal="right" wrapText="1"/>
    </xf>
    <xf numFmtId="0" fontId="76" fillId="0" borderId="113" xfId="0" applyFont="1" applyBorder="1" applyAlignment="1">
      <alignment horizontal="right" wrapText="1"/>
    </xf>
    <xf numFmtId="0" fontId="39" fillId="8" borderId="2" xfId="0" applyFont="1" applyFill="1" applyBorder="1" applyAlignment="1">
      <alignment vertical="center" wrapText="1"/>
    </xf>
    <xf numFmtId="0" fontId="39" fillId="8" borderId="0" xfId="0" applyFont="1" applyFill="1" applyAlignment="1">
      <alignment vertical="center" wrapText="1"/>
    </xf>
    <xf numFmtId="0" fontId="39" fillId="8" borderId="1" xfId="0" applyFont="1" applyFill="1" applyBorder="1" applyAlignment="1">
      <alignment horizontal="center"/>
    </xf>
    <xf numFmtId="0" fontId="39" fillId="8" borderId="2" xfId="0" applyFont="1" applyFill="1" applyBorder="1" applyAlignment="1">
      <alignment horizontal="center"/>
    </xf>
    <xf numFmtId="0" fontId="64" fillId="5" borderId="101" xfId="0" applyFont="1" applyFill="1" applyBorder="1" applyAlignment="1">
      <alignment horizontal="center" vertical="center" wrapText="1"/>
    </xf>
    <xf numFmtId="0" fontId="52" fillId="5" borderId="13" xfId="0" applyFont="1" applyFill="1" applyBorder="1" applyAlignment="1">
      <alignment horizontal="center" vertical="center" wrapText="1"/>
    </xf>
    <xf numFmtId="0" fontId="52" fillId="5" borderId="14" xfId="0" applyFont="1" applyFill="1" applyBorder="1" applyAlignment="1">
      <alignment horizontal="center" vertical="center" wrapText="1"/>
    </xf>
    <xf numFmtId="0" fontId="63" fillId="5" borderId="10" xfId="0" applyFont="1" applyFill="1" applyBorder="1" applyAlignment="1">
      <alignment horizontal="left"/>
    </xf>
    <xf numFmtId="0" fontId="63" fillId="5" borderId="12" xfId="0" applyFont="1" applyFill="1" applyBorder="1" applyAlignment="1">
      <alignment horizontal="left"/>
    </xf>
    <xf numFmtId="0" fontId="59" fillId="19" borderId="102" xfId="0" applyFont="1" applyFill="1" applyBorder="1" applyAlignment="1">
      <alignment horizontal="center" vertical="center" wrapText="1"/>
    </xf>
    <xf numFmtId="0" fontId="59" fillId="19" borderId="0" xfId="0" applyFont="1" applyFill="1" applyAlignment="1">
      <alignment horizontal="center" vertical="center" wrapText="1"/>
    </xf>
    <xf numFmtId="0" fontId="59" fillId="19" borderId="5" xfId="0" applyFont="1" applyFill="1" applyBorder="1" applyAlignment="1">
      <alignment horizontal="center" vertical="center" wrapText="1"/>
    </xf>
    <xf numFmtId="0" fontId="20" fillId="10" borderId="10" xfId="0" applyFont="1" applyFill="1" applyBorder="1" applyAlignment="1">
      <alignment horizontal="left"/>
    </xf>
    <xf numFmtId="0" fontId="20" fillId="10" borderId="11" xfId="0" applyFont="1" applyFill="1" applyBorder="1" applyAlignment="1">
      <alignment horizontal="left"/>
    </xf>
    <xf numFmtId="0" fontId="20" fillId="10" borderId="12" xfId="0" applyFont="1" applyFill="1" applyBorder="1" applyAlignment="1">
      <alignment horizontal="left"/>
    </xf>
    <xf numFmtId="0" fontId="74" fillId="5" borderId="10" xfId="0" applyFont="1" applyFill="1" applyBorder="1" applyAlignment="1">
      <alignment horizontal="left"/>
    </xf>
    <xf numFmtId="0" fontId="74" fillId="5" borderId="11" xfId="0" applyFont="1" applyFill="1" applyBorder="1" applyAlignment="1">
      <alignment horizontal="left"/>
    </xf>
    <xf numFmtId="0" fontId="74" fillId="5" borderId="12" xfId="0" applyFont="1" applyFill="1" applyBorder="1" applyAlignment="1">
      <alignment horizontal="left"/>
    </xf>
    <xf numFmtId="0" fontId="20" fillId="10" borderId="10" xfId="0" applyFont="1" applyFill="1" applyBorder="1" applyAlignment="1">
      <alignment horizontal="left" wrapText="1"/>
    </xf>
    <xf numFmtId="0" fontId="20" fillId="10" borderId="11" xfId="0" applyFont="1" applyFill="1" applyBorder="1" applyAlignment="1">
      <alignment horizontal="left" wrapText="1"/>
    </xf>
    <xf numFmtId="0" fontId="20" fillId="10" borderId="12" xfId="0" applyFont="1" applyFill="1" applyBorder="1" applyAlignment="1">
      <alignment horizontal="left" wrapText="1"/>
    </xf>
    <xf numFmtId="0" fontId="64" fillId="5" borderId="101" xfId="0" applyFont="1" applyFill="1" applyBorder="1" applyAlignment="1">
      <alignment horizontal="center" wrapText="1"/>
    </xf>
    <xf numFmtId="0" fontId="39" fillId="10" borderId="10" xfId="0" applyFont="1" applyFill="1" applyBorder="1" applyAlignment="1">
      <alignment horizontal="left" vertical="center" wrapText="1"/>
    </xf>
    <xf numFmtId="0" fontId="39" fillId="10" borderId="11" xfId="0" applyFont="1" applyFill="1" applyBorder="1" applyAlignment="1">
      <alignment horizontal="left" vertical="center" wrapText="1"/>
    </xf>
    <xf numFmtId="0" fontId="39" fillId="10" borderId="12" xfId="0" applyFont="1" applyFill="1" applyBorder="1" applyAlignment="1">
      <alignment horizontal="left" vertical="center" wrapText="1"/>
    </xf>
    <xf numFmtId="0" fontId="21" fillId="10" borderId="10" xfId="0" applyFont="1" applyFill="1" applyBorder="1" applyAlignment="1">
      <alignment horizontal="left"/>
    </xf>
    <xf numFmtId="0" fontId="21" fillId="10" borderId="12" xfId="0" applyFont="1" applyFill="1" applyBorder="1" applyAlignment="1">
      <alignment horizontal="left"/>
    </xf>
    <xf numFmtId="0" fontId="52" fillId="5" borderId="10" xfId="0" applyFont="1" applyFill="1" applyBorder="1" applyAlignment="1">
      <alignment horizontal="left" vertical="center" wrapText="1"/>
    </xf>
    <xf numFmtId="0" fontId="52" fillId="5" borderId="11" xfId="0" applyFont="1" applyFill="1" applyBorder="1" applyAlignment="1">
      <alignment horizontal="left" vertical="center" wrapText="1"/>
    </xf>
    <xf numFmtId="0" fontId="52" fillId="5" borderId="12" xfId="0" applyFont="1" applyFill="1" applyBorder="1" applyAlignment="1">
      <alignment horizontal="left" vertical="center" wrapText="1"/>
    </xf>
    <xf numFmtId="0" fontId="20" fillId="10" borderId="10" xfId="0" applyFont="1" applyFill="1" applyBorder="1"/>
    <xf numFmtId="0" fontId="20" fillId="10" borderId="11" xfId="0" applyFont="1" applyFill="1" applyBorder="1"/>
    <xf numFmtId="0" fontId="20" fillId="10" borderId="12" xfId="0" applyFont="1" applyFill="1" applyBorder="1"/>
    <xf numFmtId="0" fontId="74" fillId="5" borderId="10" xfId="0" applyFont="1" applyFill="1" applyBorder="1"/>
    <xf numFmtId="0" fontId="74" fillId="5" borderId="11" xfId="0" applyFont="1" applyFill="1" applyBorder="1"/>
    <xf numFmtId="0" fontId="74" fillId="5" borderId="12" xfId="0" applyFont="1" applyFill="1" applyBorder="1"/>
    <xf numFmtId="0" fontId="65" fillId="10" borderId="70" xfId="0" applyFont="1" applyFill="1" applyBorder="1" applyAlignment="1">
      <alignment horizontal="center" wrapText="1"/>
    </xf>
    <xf numFmtId="0" fontId="0" fillId="8" borderId="15" xfId="0" applyFill="1" applyBorder="1" applyAlignment="1">
      <alignment horizontal="center"/>
    </xf>
    <xf numFmtId="0" fontId="0" fillId="8" borderId="16" xfId="0" applyFill="1" applyBorder="1" applyAlignment="1">
      <alignment horizontal="center"/>
    </xf>
    <xf numFmtId="0" fontId="0" fillId="8" borderId="25" xfId="0" applyFill="1" applyBorder="1" applyAlignment="1">
      <alignment horizontal="center"/>
    </xf>
    <xf numFmtId="0" fontId="39" fillId="0" borderId="0" xfId="0" quotePrefix="1" applyFont="1" applyAlignment="1" applyProtection="1">
      <alignment wrapText="1"/>
      <protection locked="0"/>
    </xf>
    <xf numFmtId="0" fontId="0" fillId="0" borderId="0" xfId="0" applyAlignment="1" applyProtection="1">
      <alignment horizontal="left"/>
      <protection locked="0"/>
    </xf>
    <xf numFmtId="0" fontId="39" fillId="0" borderId="0" xfId="0" applyFont="1" applyAlignment="1" applyProtection="1">
      <alignment horizontal="left"/>
      <protection locked="0"/>
    </xf>
    <xf numFmtId="0" fontId="51" fillId="10" borderId="4" xfId="0" applyFont="1" applyFill="1" applyBorder="1" applyAlignment="1" applyProtection="1">
      <alignment horizontal="center"/>
      <protection locked="0"/>
    </xf>
    <xf numFmtId="0" fontId="51" fillId="10" borderId="0" xfId="0" applyFont="1" applyFill="1" applyAlignment="1" applyProtection="1">
      <alignment horizontal="center"/>
      <protection locked="0"/>
    </xf>
    <xf numFmtId="0" fontId="76" fillId="0" borderId="15" xfId="0" applyFont="1" applyBorder="1" applyAlignment="1">
      <alignment horizontal="right" vertical="center" wrapText="1"/>
    </xf>
    <xf numFmtId="0" fontId="76" fillId="0" borderId="16" xfId="0" applyFont="1" applyBorder="1" applyAlignment="1">
      <alignment horizontal="right" vertical="center" wrapText="1"/>
    </xf>
    <xf numFmtId="0" fontId="76" fillId="0" borderId="18" xfId="0" applyFont="1" applyBorder="1" applyAlignment="1">
      <alignment horizontal="right" vertical="center" wrapText="1"/>
    </xf>
    <xf numFmtId="0" fontId="76" fillId="0" borderId="0" xfId="0" applyFont="1" applyAlignment="1">
      <alignment horizontal="right" vertical="center" wrapText="1"/>
    </xf>
    <xf numFmtId="0" fontId="76" fillId="0" borderId="20" xfId="0" applyFont="1" applyBorder="1" applyAlignment="1">
      <alignment horizontal="right" vertical="center" wrapText="1"/>
    </xf>
    <xf numFmtId="0" fontId="76" fillId="0" borderId="21" xfId="0" applyFont="1" applyBorder="1" applyAlignment="1">
      <alignment horizontal="right" vertical="center" wrapText="1"/>
    </xf>
    <xf numFmtId="0" fontId="39" fillId="17" borderId="13" xfId="0" applyFont="1" applyFill="1" applyBorder="1" applyAlignment="1" applyProtection="1">
      <alignment horizontal="center" vertical="center" wrapText="1"/>
      <protection locked="0"/>
    </xf>
    <xf numFmtId="0" fontId="39" fillId="17" borderId="24" xfId="0" applyFont="1" applyFill="1" applyBorder="1" applyAlignment="1" applyProtection="1">
      <alignment horizontal="center" vertical="center" wrapText="1"/>
      <protection locked="0"/>
    </xf>
    <xf numFmtId="0" fontId="64" fillId="5" borderId="70" xfId="0" applyFont="1" applyFill="1" applyBorder="1" applyAlignment="1">
      <alignment horizontal="center" wrapText="1"/>
    </xf>
    <xf numFmtId="0" fontId="65" fillId="17" borderId="5" xfId="0" applyFont="1" applyFill="1" applyBorder="1" applyAlignment="1" applyProtection="1">
      <alignment horizontal="center" wrapText="1"/>
      <protection locked="0"/>
    </xf>
    <xf numFmtId="0" fontId="40" fillId="0" borderId="15" xfId="0" applyFont="1" applyBorder="1" applyAlignment="1">
      <alignment horizontal="right" vertical="center" wrapText="1" indent="1"/>
    </xf>
    <xf numFmtId="0" fontId="40" fillId="0" borderId="16" xfId="0" applyFont="1" applyBorder="1" applyAlignment="1">
      <alignment horizontal="right" vertical="center" wrapText="1" indent="1"/>
    </xf>
    <xf numFmtId="0" fontId="40" fillId="0" borderId="18" xfId="0" applyFont="1" applyBorder="1" applyAlignment="1">
      <alignment horizontal="right" vertical="center" wrapText="1" indent="1"/>
    </xf>
    <xf numFmtId="0" fontId="40" fillId="0" borderId="0" xfId="0" applyFont="1" applyAlignment="1">
      <alignment horizontal="right" vertical="center" wrapText="1" indent="1"/>
    </xf>
    <xf numFmtId="0" fontId="40" fillId="0" borderId="20" xfId="0" applyFont="1" applyBorder="1" applyAlignment="1">
      <alignment horizontal="right" vertical="center" wrapText="1" indent="1"/>
    </xf>
    <xf numFmtId="0" fontId="40" fillId="0" borderId="21" xfId="0" applyFont="1" applyBorder="1" applyAlignment="1">
      <alignment horizontal="right" vertical="center" wrapText="1" indent="1"/>
    </xf>
    <xf numFmtId="0" fontId="20" fillId="18" borderId="0" xfId="0" applyFont="1" applyFill="1" applyAlignment="1" applyProtection="1">
      <alignment horizontal="center"/>
      <protection locked="0"/>
    </xf>
    <xf numFmtId="0" fontId="20" fillId="18" borderId="35" xfId="0" applyFont="1" applyFill="1" applyBorder="1" applyAlignment="1" applyProtection="1">
      <alignment horizontal="center"/>
      <protection locked="0"/>
    </xf>
    <xf numFmtId="0" fontId="52" fillId="18" borderId="13" xfId="0" applyFont="1" applyFill="1" applyBorder="1" applyAlignment="1" applyProtection="1">
      <alignment horizontal="center" vertical="center" wrapText="1"/>
      <protection locked="0"/>
    </xf>
    <xf numFmtId="0" fontId="52" fillId="18" borderId="14" xfId="0" applyFont="1" applyFill="1" applyBorder="1" applyAlignment="1" applyProtection="1">
      <alignment horizontal="center" vertical="center" wrapText="1"/>
      <protection locked="0"/>
    </xf>
    <xf numFmtId="0" fontId="52" fillId="18" borderId="24" xfId="0" applyFont="1" applyFill="1" applyBorder="1" applyAlignment="1" applyProtection="1">
      <alignment horizontal="center" vertical="center" wrapText="1"/>
      <protection locked="0"/>
    </xf>
    <xf numFmtId="0" fontId="63" fillId="18" borderId="10" xfId="0" applyFont="1" applyFill="1" applyBorder="1" applyAlignment="1" applyProtection="1">
      <alignment horizontal="left"/>
      <protection locked="0"/>
    </xf>
    <xf numFmtId="0" fontId="63" fillId="18" borderId="12" xfId="0" applyFont="1" applyFill="1" applyBorder="1" applyAlignment="1" applyProtection="1">
      <alignment horizontal="left"/>
      <protection locked="0"/>
    </xf>
    <xf numFmtId="0" fontId="20" fillId="17" borderId="1" xfId="0" applyFont="1" applyFill="1" applyBorder="1" applyAlignment="1" applyProtection="1">
      <alignment horizontal="left"/>
      <protection locked="0"/>
    </xf>
    <xf numFmtId="0" fontId="20" fillId="17" borderId="2" xfId="0" applyFont="1" applyFill="1" applyBorder="1" applyAlignment="1" applyProtection="1">
      <alignment horizontal="left"/>
      <protection locked="0"/>
    </xf>
    <xf numFmtId="0" fontId="20" fillId="17" borderId="3" xfId="0" applyFont="1" applyFill="1" applyBorder="1" applyAlignment="1" applyProtection="1">
      <alignment horizontal="left"/>
      <protection locked="0"/>
    </xf>
    <xf numFmtId="0" fontId="65" fillId="17" borderId="5" xfId="0" applyFont="1" applyFill="1" applyBorder="1" applyAlignment="1" applyProtection="1">
      <alignment horizontal="center" vertical="center" wrapText="1"/>
      <protection locked="0"/>
    </xf>
    <xf numFmtId="0" fontId="64" fillId="18" borderId="94" xfId="0" applyFont="1" applyFill="1" applyBorder="1" applyAlignment="1" applyProtection="1">
      <alignment horizontal="center" vertical="center" wrapText="1"/>
      <protection locked="0"/>
    </xf>
    <xf numFmtId="0" fontId="64" fillId="18" borderId="5" xfId="0" applyFont="1" applyFill="1" applyBorder="1" applyAlignment="1" applyProtection="1">
      <alignment horizontal="center" vertical="center" wrapText="1"/>
      <protection locked="0"/>
    </xf>
    <xf numFmtId="0" fontId="39" fillId="17" borderId="10" xfId="0" applyFont="1" applyFill="1" applyBorder="1" applyAlignment="1" applyProtection="1">
      <alignment horizontal="left" vertical="center" wrapText="1"/>
      <protection locked="0"/>
    </xf>
    <xf numFmtId="0" fontId="39" fillId="17" borderId="11" xfId="0" applyFont="1" applyFill="1" applyBorder="1" applyAlignment="1" applyProtection="1">
      <alignment horizontal="left" vertical="center" wrapText="1"/>
      <protection locked="0"/>
    </xf>
    <xf numFmtId="0" fontId="39" fillId="17" borderId="12" xfId="0" applyFont="1" applyFill="1" applyBorder="1" applyAlignment="1" applyProtection="1">
      <alignment horizontal="left" vertical="center" wrapText="1"/>
      <protection locked="0"/>
    </xf>
    <xf numFmtId="0" fontId="64" fillId="5" borderId="103" xfId="0" applyFont="1" applyFill="1" applyBorder="1" applyAlignment="1">
      <alignment horizontal="center" vertical="center" wrapText="1"/>
    </xf>
    <xf numFmtId="0" fontId="65" fillId="10" borderId="101" xfId="0" applyFont="1" applyFill="1" applyBorder="1" applyAlignment="1">
      <alignment horizontal="center" vertical="center" wrapText="1"/>
    </xf>
    <xf numFmtId="0" fontId="64" fillId="18" borderId="5" xfId="0" applyFont="1" applyFill="1" applyBorder="1" applyAlignment="1" applyProtection="1">
      <alignment horizontal="center" wrapText="1"/>
      <protection locked="0"/>
    </xf>
    <xf numFmtId="0" fontId="42" fillId="0" borderId="13" xfId="0" applyFont="1" applyBorder="1" applyAlignment="1">
      <alignment wrapText="1"/>
    </xf>
    <xf numFmtId="0" fontId="42" fillId="0" borderId="24" xfId="0" applyFont="1" applyBorder="1" applyAlignment="1">
      <alignment wrapText="1"/>
    </xf>
    <xf numFmtId="0" fontId="39" fillId="0" borderId="4" xfId="0" applyFont="1" applyBorder="1" applyAlignment="1">
      <alignment wrapText="1"/>
    </xf>
    <xf numFmtId="0" fontId="44" fillId="0" borderId="0" xfId="0" applyFont="1" applyAlignment="1" applyProtection="1">
      <alignment horizontal="center" vertical="center"/>
      <protection locked="0"/>
    </xf>
    <xf numFmtId="0" fontId="39" fillId="18" borderId="37" xfId="0" applyFont="1" applyFill="1" applyBorder="1" applyAlignment="1" applyProtection="1">
      <alignment horizontal="center"/>
      <protection locked="0"/>
    </xf>
    <xf numFmtId="0" fontId="39" fillId="18" borderId="38" xfId="0" applyFont="1" applyFill="1" applyBorder="1" applyAlignment="1" applyProtection="1">
      <alignment horizontal="center"/>
      <protection locked="0"/>
    </xf>
    <xf numFmtId="0" fontId="46" fillId="0" borderId="0" xfId="0" quotePrefix="1" applyFont="1" applyAlignment="1" applyProtection="1">
      <alignment horizontal="left" wrapText="1"/>
      <protection locked="0"/>
    </xf>
    <xf numFmtId="0" fontId="46" fillId="0" borderId="5" xfId="0" quotePrefix="1" applyFont="1" applyBorder="1" applyAlignment="1" applyProtection="1">
      <alignment horizontal="left" wrapText="1"/>
      <protection locked="0"/>
    </xf>
    <xf numFmtId="0" fontId="43" fillId="0" borderId="1" xfId="0" applyFont="1" applyBorder="1" applyAlignment="1" applyProtection="1">
      <alignment horizontal="center"/>
      <protection locked="0"/>
    </xf>
    <xf numFmtId="0" fontId="43" fillId="0" borderId="2" xfId="0" applyFont="1"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Alignment="1" applyProtection="1">
      <alignment horizontal="center"/>
      <protection locked="0"/>
    </xf>
    <xf numFmtId="0" fontId="0" fillId="0" borderId="4" xfId="0" applyBorder="1" applyAlignment="1" applyProtection="1">
      <alignment horizontal="right"/>
      <protection locked="0"/>
    </xf>
    <xf numFmtId="0" fontId="0" fillId="0" borderId="5" xfId="0" applyBorder="1" applyAlignment="1" applyProtection="1">
      <alignment horizontal="right"/>
      <protection locked="0"/>
    </xf>
    <xf numFmtId="0" fontId="39" fillId="0" borderId="4" xfId="0" applyFont="1" applyBorder="1" applyAlignment="1" applyProtection="1">
      <alignment horizontal="right"/>
      <protection locked="0"/>
    </xf>
    <xf numFmtId="0" fontId="39" fillId="0" borderId="0" xfId="0" applyFont="1" applyAlignment="1" applyProtection="1">
      <alignment horizontal="right"/>
      <protection locked="0"/>
    </xf>
    <xf numFmtId="0" fontId="39" fillId="0" borderId="5" xfId="0" applyFont="1" applyBorder="1" applyAlignment="1" applyProtection="1">
      <alignment horizontal="right"/>
      <protection locked="0"/>
    </xf>
    <xf numFmtId="0" fontId="0" fillId="0" borderId="126" xfId="0" applyBorder="1" applyAlignment="1" applyProtection="1">
      <alignment horizontal="center"/>
      <protection locked="0"/>
    </xf>
    <xf numFmtId="0" fontId="0" fillId="0" borderId="127" xfId="0" applyBorder="1" applyAlignment="1" applyProtection="1">
      <alignment horizontal="center"/>
      <protection locked="0"/>
    </xf>
    <xf numFmtId="0" fontId="0" fillId="0" borderId="0" xfId="0" applyAlignment="1" applyProtection="1">
      <alignment horizontal="right"/>
      <protection locked="0"/>
    </xf>
    <xf numFmtId="0" fontId="39" fillId="17" borderId="0" xfId="0" applyFont="1" applyFill="1" applyAlignment="1" applyProtection="1">
      <alignment vertical="top" wrapText="1"/>
      <protection locked="0"/>
    </xf>
    <xf numFmtId="0" fontId="0" fillId="17" borderId="0" xfId="0" applyFill="1" applyAlignment="1" applyProtection="1">
      <alignment vertical="top" wrapText="1"/>
      <protection locked="0"/>
    </xf>
    <xf numFmtId="0" fontId="47" fillId="4" borderId="10" xfId="0" applyFont="1" applyFill="1" applyBorder="1" applyAlignment="1" applyProtection="1">
      <alignment horizontal="center"/>
      <protection locked="0"/>
    </xf>
    <xf numFmtId="0" fontId="47" fillId="4" borderId="11" xfId="0" applyFont="1" applyFill="1" applyBorder="1" applyAlignment="1" applyProtection="1">
      <alignment horizontal="center"/>
      <protection locked="0"/>
    </xf>
    <xf numFmtId="0" fontId="47" fillId="4" borderId="12" xfId="0" applyFont="1" applyFill="1" applyBorder="1" applyAlignment="1" applyProtection="1">
      <alignment horizontal="center"/>
      <protection locked="0"/>
    </xf>
    <xf numFmtId="49" fontId="48" fillId="17" borderId="1" xfId="0" applyNumberFormat="1" applyFont="1" applyFill="1" applyBorder="1" applyAlignment="1" applyProtection="1">
      <alignment vertical="center" wrapText="1"/>
      <protection locked="0"/>
    </xf>
    <xf numFmtId="49" fontId="48" fillId="17" borderId="2" xfId="0" applyNumberFormat="1" applyFont="1" applyFill="1" applyBorder="1" applyAlignment="1" applyProtection="1">
      <alignment vertical="center" wrapText="1"/>
      <protection locked="0"/>
    </xf>
    <xf numFmtId="49" fontId="48" fillId="17" borderId="3" xfId="0" applyNumberFormat="1" applyFont="1" applyFill="1" applyBorder="1" applyAlignment="1" applyProtection="1">
      <alignment vertical="center" wrapText="1"/>
      <protection locked="0"/>
    </xf>
    <xf numFmtId="49" fontId="48" fillId="17" borderId="4" xfId="0" applyNumberFormat="1" applyFont="1" applyFill="1" applyBorder="1" applyAlignment="1" applyProtection="1">
      <alignment vertical="center" wrapText="1"/>
      <protection locked="0"/>
    </xf>
    <xf numFmtId="49" fontId="48" fillId="17" borderId="0" xfId="0" applyNumberFormat="1" applyFont="1" applyFill="1" applyAlignment="1" applyProtection="1">
      <alignment vertical="center" wrapText="1"/>
      <protection locked="0"/>
    </xf>
    <xf numFmtId="49" fontId="48" fillId="17" borderId="5" xfId="0" applyNumberFormat="1" applyFont="1" applyFill="1" applyBorder="1" applyAlignment="1" applyProtection="1">
      <alignment vertical="center" wrapText="1"/>
      <protection locked="0"/>
    </xf>
    <xf numFmtId="49" fontId="48" fillId="17" borderId="6" xfId="0" applyNumberFormat="1" applyFont="1" applyFill="1" applyBorder="1" applyAlignment="1" applyProtection="1">
      <alignment vertical="center" wrapText="1"/>
      <protection locked="0"/>
    </xf>
    <xf numFmtId="49" fontId="48" fillId="17" borderId="7" xfId="0" applyNumberFormat="1" applyFont="1" applyFill="1" applyBorder="1" applyAlignment="1" applyProtection="1">
      <alignment vertical="center" wrapText="1"/>
      <protection locked="0"/>
    </xf>
    <xf numFmtId="49" fontId="48" fillId="17" borderId="8" xfId="0" applyNumberFormat="1" applyFont="1" applyFill="1" applyBorder="1" applyAlignment="1" applyProtection="1">
      <alignment vertical="center" wrapText="1"/>
      <protection locked="0"/>
    </xf>
    <xf numFmtId="0" fontId="41" fillId="0" borderId="5" xfId="0" quotePrefix="1" applyFont="1" applyBorder="1" applyAlignment="1" applyProtection="1">
      <alignment horizontal="center" wrapText="1"/>
      <protection locked="0"/>
    </xf>
    <xf numFmtId="0" fontId="0" fillId="0" borderId="0" xfId="0" applyAlignment="1" applyProtection="1">
      <alignment horizontal="right" indent="1"/>
      <protection locked="0"/>
    </xf>
    <xf numFmtId="0" fontId="0" fillId="0" borderId="5" xfId="0" applyBorder="1" applyAlignment="1" applyProtection="1">
      <alignment horizontal="right" indent="1"/>
      <protection locked="0"/>
    </xf>
    <xf numFmtId="0" fontId="42" fillId="0" borderId="4" xfId="0" applyFont="1" applyBorder="1" applyAlignment="1" applyProtection="1">
      <alignment wrapText="1"/>
      <protection locked="0"/>
    </xf>
    <xf numFmtId="0" fontId="42" fillId="0" borderId="0" xfId="0" applyFont="1" applyAlignment="1" applyProtection="1">
      <alignment wrapText="1"/>
      <protection locked="0"/>
    </xf>
    <xf numFmtId="0" fontId="42" fillId="0" borderId="5" xfId="0" applyFont="1" applyBorder="1" applyAlignment="1" applyProtection="1">
      <alignment wrapText="1"/>
      <protection locked="0"/>
    </xf>
    <xf numFmtId="165" fontId="39" fillId="7" borderId="18" xfId="0" applyNumberFormat="1" applyFont="1" applyFill="1" applyBorder="1" applyAlignment="1">
      <alignment horizontal="center" wrapText="1"/>
    </xf>
    <xf numFmtId="165" fontId="39" fillId="7" borderId="0" xfId="0" applyNumberFormat="1" applyFont="1" applyFill="1" applyAlignment="1">
      <alignment horizontal="center" wrapText="1"/>
    </xf>
    <xf numFmtId="165" fontId="39" fillId="7" borderId="111" xfId="0" applyNumberFormat="1" applyFont="1" applyFill="1" applyBorder="1" applyAlignment="1">
      <alignment horizontal="center" wrapText="1"/>
    </xf>
    <xf numFmtId="165" fontId="39" fillId="7" borderId="7" xfId="0" applyNumberFormat="1" applyFont="1" applyFill="1" applyBorder="1" applyAlignment="1">
      <alignment horizontal="center" wrapText="1"/>
    </xf>
    <xf numFmtId="0" fontId="39" fillId="0" borderId="10" xfId="0" applyFont="1" applyBorder="1" applyAlignment="1" applyProtection="1">
      <alignment horizontal="left"/>
      <protection locked="0"/>
    </xf>
    <xf numFmtId="0" fontId="39" fillId="0" borderId="11" xfId="0" applyFont="1" applyBorder="1" applyAlignment="1" applyProtection="1">
      <alignment horizontal="left"/>
      <protection locked="0"/>
    </xf>
    <xf numFmtId="0" fontId="39" fillId="0" borderId="12" xfId="0" applyFont="1" applyBorder="1" applyAlignment="1" applyProtection="1">
      <alignment horizontal="left"/>
      <protection locked="0"/>
    </xf>
    <xf numFmtId="0" fontId="67" fillId="19" borderId="0" xfId="0" applyFont="1" applyFill="1" applyAlignment="1" applyProtection="1">
      <alignment vertical="center" wrapText="1"/>
      <protection locked="0"/>
    </xf>
    <xf numFmtId="0" fontId="43" fillId="0" borderId="20" xfId="0" quotePrefix="1" applyFont="1" applyBorder="1" applyAlignment="1" applyProtection="1">
      <alignment horizontal="left" wrapText="1"/>
      <protection locked="0"/>
    </xf>
    <xf numFmtId="0" fontId="43" fillId="0" borderId="21" xfId="0" quotePrefix="1" applyFont="1" applyBorder="1" applyAlignment="1" applyProtection="1">
      <alignment horizontal="left" wrapText="1"/>
      <protection locked="0"/>
    </xf>
    <xf numFmtId="0" fontId="43" fillId="0" borderId="22" xfId="0" quotePrefix="1" applyFont="1" applyBorder="1" applyAlignment="1" applyProtection="1">
      <alignment horizontal="left" wrapText="1"/>
      <protection locked="0"/>
    </xf>
    <xf numFmtId="0" fontId="43" fillId="0" borderId="15" xfId="0" applyFont="1" applyBorder="1" applyAlignment="1" applyProtection="1">
      <alignment horizontal="right"/>
      <protection locked="0"/>
    </xf>
    <xf numFmtId="0" fontId="43" fillId="0" borderId="16" xfId="0" applyFont="1" applyBorder="1" applyAlignment="1" applyProtection="1">
      <alignment horizontal="right"/>
      <protection locked="0"/>
    </xf>
    <xf numFmtId="0" fontId="43" fillId="0" borderId="53" xfId="0" applyFont="1" applyBorder="1" applyAlignment="1" applyProtection="1">
      <alignment horizontal="right"/>
      <protection locked="0"/>
    </xf>
    <xf numFmtId="0" fontId="39" fillId="0" borderId="60" xfId="0" applyFont="1" applyBorder="1" applyAlignment="1" applyProtection="1">
      <alignment wrapText="1"/>
      <protection locked="0"/>
    </xf>
    <xf numFmtId="0" fontId="39" fillId="0" borderId="0" xfId="0" applyFont="1" applyAlignment="1" applyProtection="1">
      <alignment wrapText="1"/>
      <protection locked="0"/>
    </xf>
    <xf numFmtId="0" fontId="39" fillId="0" borderId="61" xfId="0" applyFont="1" applyBorder="1" applyAlignment="1" applyProtection="1">
      <alignment wrapText="1"/>
      <protection locked="0"/>
    </xf>
    <xf numFmtId="0" fontId="39" fillId="0" borderId="0" xfId="0" applyFont="1" applyAlignment="1" applyProtection="1">
      <alignment horizontal="left" vertical="top" wrapText="1"/>
      <protection locked="0"/>
    </xf>
    <xf numFmtId="0" fontId="68" fillId="0" borderId="33" xfId="0" applyFont="1" applyBorder="1" applyAlignment="1" applyProtection="1">
      <alignment horizontal="center"/>
      <protection locked="0"/>
    </xf>
    <xf numFmtId="0" fontId="68" fillId="0" borderId="32" xfId="0" applyFont="1" applyBorder="1" applyAlignment="1" applyProtection="1">
      <alignment horizontal="center"/>
      <protection locked="0"/>
    </xf>
    <xf numFmtId="0" fontId="68" fillId="0" borderId="39" xfId="0" applyFont="1" applyBorder="1" applyAlignment="1" applyProtection="1">
      <alignment horizontal="center"/>
      <protection locked="0"/>
    </xf>
    <xf numFmtId="0" fontId="68" fillId="0" borderId="34" xfId="0" applyFont="1" applyBorder="1" applyAlignment="1" applyProtection="1">
      <alignment horizontal="center"/>
      <protection locked="0"/>
    </xf>
    <xf numFmtId="0" fontId="68" fillId="0" borderId="0" xfId="0" applyFont="1" applyAlignment="1" applyProtection="1">
      <alignment horizontal="center"/>
      <protection locked="0"/>
    </xf>
    <xf numFmtId="0" fontId="68" fillId="0" borderId="35" xfId="0" applyFont="1" applyBorder="1" applyAlignment="1" applyProtection="1">
      <alignment horizontal="center"/>
      <protection locked="0"/>
    </xf>
    <xf numFmtId="0" fontId="39" fillId="0" borderId="35" xfId="0" applyFont="1" applyBorder="1" applyAlignment="1" applyProtection="1">
      <alignment wrapText="1"/>
      <protection locked="0"/>
    </xf>
    <xf numFmtId="0" fontId="39" fillId="7" borderId="111" xfId="0" applyFont="1" applyFill="1" applyBorder="1" applyAlignment="1">
      <alignment horizontal="center"/>
    </xf>
    <xf numFmtId="0" fontId="39" fillId="7" borderId="7" xfId="0" applyFont="1" applyFill="1" applyBorder="1" applyAlignment="1">
      <alignment horizontal="center"/>
    </xf>
    <xf numFmtId="44" fontId="39" fillId="0" borderId="15" xfId="0" applyNumberFormat="1" applyFont="1" applyBorder="1" applyAlignment="1">
      <alignment horizontal="center"/>
    </xf>
    <xf numFmtId="44" fontId="39" fillId="0" borderId="16" xfId="0" applyNumberFormat="1" applyFont="1" applyBorder="1" applyAlignment="1">
      <alignment horizontal="center"/>
    </xf>
    <xf numFmtId="0" fontId="39" fillId="7" borderId="18" xfId="0" applyFont="1" applyFill="1" applyBorder="1" applyAlignment="1">
      <alignment horizontal="center" wrapText="1"/>
    </xf>
    <xf numFmtId="0" fontId="39" fillId="7" borderId="104" xfId="0" applyFont="1" applyFill="1" applyBorder="1" applyAlignment="1">
      <alignment horizontal="center" wrapText="1"/>
    </xf>
    <xf numFmtId="0" fontId="39" fillId="7" borderId="111" xfId="0" applyFont="1" applyFill="1" applyBorder="1" applyAlignment="1">
      <alignment horizontal="center" wrapText="1"/>
    </xf>
    <xf numFmtId="0" fontId="39" fillId="7" borderId="110" xfId="0" applyFont="1" applyFill="1" applyBorder="1" applyAlignment="1">
      <alignment horizontal="center" wrapText="1"/>
    </xf>
    <xf numFmtId="0" fontId="0" fillId="17" borderId="4" xfId="0" applyFill="1" applyBorder="1" applyProtection="1">
      <protection locked="0"/>
    </xf>
    <xf numFmtId="0" fontId="0" fillId="17" borderId="0" xfId="0" applyFill="1" applyProtection="1">
      <protection locked="0"/>
    </xf>
    <xf numFmtId="0" fontId="0" fillId="17" borderId="5" xfId="0" applyFill="1" applyBorder="1" applyProtection="1">
      <protection locked="0"/>
    </xf>
    <xf numFmtId="0" fontId="0" fillId="17" borderId="6" xfId="0" applyFill="1" applyBorder="1" applyProtection="1">
      <protection locked="0"/>
    </xf>
    <xf numFmtId="0" fontId="0" fillId="17" borderId="7" xfId="0" applyFill="1" applyBorder="1" applyProtection="1">
      <protection locked="0"/>
    </xf>
    <xf numFmtId="0" fontId="0" fillId="17" borderId="8" xfId="0" applyFill="1" applyBorder="1" applyProtection="1">
      <protection locked="0"/>
    </xf>
    <xf numFmtId="0" fontId="43" fillId="7" borderId="0" xfId="0" applyFont="1" applyFill="1" applyProtection="1">
      <protection locked="0"/>
    </xf>
    <xf numFmtId="44" fontId="0" fillId="11" borderId="10" xfId="2" applyFont="1" applyFill="1" applyBorder="1" applyAlignment="1" applyProtection="1">
      <alignment horizontal="center"/>
    </xf>
    <xf numFmtId="44" fontId="0" fillId="11" borderId="12" xfId="2" applyFont="1" applyFill="1" applyBorder="1" applyAlignment="1" applyProtection="1">
      <alignment horizontal="center"/>
    </xf>
    <xf numFmtId="9" fontId="43" fillId="17" borderId="10" xfId="0" applyNumberFormat="1" applyFont="1" applyFill="1" applyBorder="1" applyAlignment="1" applyProtection="1">
      <alignment horizontal="right"/>
      <protection locked="0"/>
    </xf>
    <xf numFmtId="9" fontId="43" fillId="17" borderId="12" xfId="0" applyNumberFormat="1" applyFont="1" applyFill="1" applyBorder="1" applyAlignment="1" applyProtection="1">
      <alignment horizontal="right"/>
      <protection locked="0"/>
    </xf>
    <xf numFmtId="0" fontId="39"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52" fillId="5" borderId="24" xfId="0" applyFont="1" applyFill="1" applyBorder="1" applyAlignment="1">
      <alignment horizontal="center" vertical="center" wrapText="1"/>
    </xf>
    <xf numFmtId="0" fontId="39" fillId="10" borderId="13" xfId="0" applyFont="1" applyFill="1" applyBorder="1" applyAlignment="1">
      <alignment horizontal="center" vertical="center" wrapText="1"/>
    </xf>
    <xf numFmtId="0" fontId="39" fillId="10" borderId="24" xfId="0" applyFont="1" applyFill="1" applyBorder="1" applyAlignment="1">
      <alignment horizontal="center" vertical="center" wrapText="1"/>
    </xf>
    <xf numFmtId="0" fontId="42" fillId="17" borderId="10" xfId="0" applyFont="1" applyFill="1" applyBorder="1" applyAlignment="1" applyProtection="1">
      <alignment horizontal="left" vertical="center" wrapText="1"/>
      <protection locked="0"/>
    </xf>
    <xf numFmtId="0" fontId="42" fillId="17" borderId="11" xfId="0" applyFont="1" applyFill="1" applyBorder="1" applyAlignment="1" applyProtection="1">
      <alignment horizontal="left" vertical="center" wrapText="1"/>
      <protection locked="0"/>
    </xf>
    <xf numFmtId="0" fontId="42" fillId="17" borderId="12" xfId="0" applyFont="1" applyFill="1" applyBorder="1" applyAlignment="1" applyProtection="1">
      <alignment horizontal="left" vertical="center" wrapText="1"/>
      <protection locked="0"/>
    </xf>
    <xf numFmtId="0" fontId="43" fillId="0" borderId="7" xfId="0" applyFont="1" applyBorder="1" applyAlignment="1" applyProtection="1">
      <alignment horizontal="left" vertical="center" wrapText="1"/>
      <protection locked="0"/>
    </xf>
    <xf numFmtId="0" fontId="42" fillId="0" borderId="1" xfId="0" applyFont="1" applyBorder="1" applyProtection="1">
      <protection locked="0"/>
    </xf>
    <xf numFmtId="0" fontId="42" fillId="0" borderId="2" xfId="0" applyFont="1" applyBorder="1" applyProtection="1">
      <protection locked="0"/>
    </xf>
    <xf numFmtId="0" fontId="42" fillId="0" borderId="3" xfId="0" applyFont="1" applyBorder="1" applyProtection="1">
      <protection locked="0"/>
    </xf>
    <xf numFmtId="0" fontId="69" fillId="0" borderId="4" xfId="0" applyFont="1" applyBorder="1" applyAlignment="1" applyProtection="1">
      <alignment horizontal="right"/>
      <protection locked="0"/>
    </xf>
    <xf numFmtId="0" fontId="69" fillId="0" borderId="5" xfId="0" applyFont="1" applyBorder="1" applyAlignment="1" applyProtection="1">
      <alignment horizontal="right"/>
      <protection locked="0"/>
    </xf>
    <xf numFmtId="0" fontId="42" fillId="0" borderId="9" xfId="0" applyFont="1" applyBorder="1" applyAlignment="1" applyProtection="1">
      <alignment horizontal="center" wrapText="1"/>
      <protection locked="0"/>
    </xf>
    <xf numFmtId="0" fontId="43" fillId="0" borderId="1" xfId="0" quotePrefix="1" applyFont="1" applyBorder="1" applyAlignment="1" applyProtection="1">
      <alignment horizontal="center" vertical="top" wrapText="1"/>
      <protection locked="0"/>
    </xf>
    <xf numFmtId="0" fontId="43" fillId="0" borderId="2" xfId="0" quotePrefix="1" applyFont="1" applyBorder="1" applyAlignment="1" applyProtection="1">
      <alignment horizontal="center" vertical="top" wrapText="1"/>
      <protection locked="0"/>
    </xf>
    <xf numFmtId="0" fontId="43" fillId="0" borderId="3" xfId="0" quotePrefix="1" applyFont="1" applyBorder="1" applyAlignment="1" applyProtection="1">
      <alignment horizontal="center" vertical="top" wrapText="1"/>
      <protection locked="0"/>
    </xf>
    <xf numFmtId="0" fontId="42" fillId="0" borderId="2" xfId="0" applyFont="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0" fontId="54" fillId="17" borderId="11" xfId="0" applyFont="1" applyFill="1" applyBorder="1" applyAlignment="1" applyProtection="1">
      <alignment horizontal="left" vertical="center" wrapText="1"/>
      <protection locked="0"/>
    </xf>
    <xf numFmtId="0" fontId="54" fillId="17" borderId="12" xfId="0" applyFont="1" applyFill="1" applyBorder="1" applyAlignment="1" applyProtection="1">
      <alignment horizontal="left" vertical="center" wrapText="1"/>
      <protection locked="0"/>
    </xf>
    <xf numFmtId="0" fontId="53" fillId="0" borderId="24" xfId="0" applyFont="1" applyBorder="1" applyAlignment="1">
      <alignment vertical="center" wrapText="1"/>
    </xf>
    <xf numFmtId="0" fontId="43" fillId="0" borderId="14" xfId="0" applyFont="1" applyBorder="1" applyAlignment="1">
      <alignment vertical="center" wrapText="1"/>
    </xf>
    <xf numFmtId="44" fontId="43" fillId="11" borderId="10" xfId="2" applyFont="1" applyFill="1" applyBorder="1" applyAlignment="1" applyProtection="1">
      <alignment horizontal="center"/>
    </xf>
    <xf numFmtId="44" fontId="43" fillId="11" borderId="12" xfId="2" applyFont="1" applyFill="1" applyBorder="1" applyAlignment="1" applyProtection="1">
      <alignment horizontal="center"/>
    </xf>
    <xf numFmtId="0" fontId="0" fillId="0" borderId="21" xfId="0" applyBorder="1" applyAlignment="1" applyProtection="1">
      <alignment horizontal="right"/>
      <protection locked="0"/>
    </xf>
    <xf numFmtId="0" fontId="0" fillId="0" borderId="22" xfId="0" applyBorder="1" applyAlignment="1" applyProtection="1">
      <alignment horizontal="right"/>
      <protection locked="0"/>
    </xf>
    <xf numFmtId="0" fontId="0" fillId="8" borderId="121" xfId="0" applyFill="1" applyBorder="1"/>
    <xf numFmtId="0" fontId="0" fillId="8" borderId="123" xfId="0" applyFill="1" applyBorder="1"/>
    <xf numFmtId="8" fontId="0" fillId="8" borderId="2" xfId="0" applyNumberFormat="1" applyFill="1" applyBorder="1"/>
    <xf numFmtId="8" fontId="0" fillId="8" borderId="124" xfId="0" applyNumberFormat="1" applyFill="1" applyBorder="1"/>
    <xf numFmtId="8" fontId="0" fillId="8" borderId="2" xfId="0" applyNumberFormat="1" applyFill="1" applyBorder="1" applyAlignment="1">
      <alignment horizontal="right"/>
    </xf>
    <xf numFmtId="8" fontId="0" fillId="8" borderId="124" xfId="0" applyNumberFormat="1" applyFill="1" applyBorder="1" applyAlignment="1">
      <alignment horizontal="right"/>
    </xf>
    <xf numFmtId="8" fontId="0" fillId="8" borderId="122" xfId="0" applyNumberFormat="1" applyFill="1" applyBorder="1"/>
    <xf numFmtId="8" fontId="0" fillId="8" borderId="125" xfId="0" applyNumberFormat="1" applyFill="1" applyBorder="1"/>
    <xf numFmtId="0" fontId="39" fillId="7" borderId="7" xfId="0" applyFont="1" applyFill="1" applyBorder="1" applyAlignment="1">
      <alignment horizontal="left"/>
    </xf>
    <xf numFmtId="0" fontId="39" fillId="7" borderId="8" xfId="0" applyFont="1" applyFill="1" applyBorder="1" applyAlignment="1">
      <alignment horizontal="left"/>
    </xf>
    <xf numFmtId="0" fontId="39" fillId="0" borderId="24" xfId="0" applyFont="1" applyBorder="1" applyAlignment="1" applyProtection="1">
      <alignment wrapText="1"/>
      <protection locked="0"/>
    </xf>
    <xf numFmtId="0" fontId="39" fillId="0" borderId="14" xfId="0" applyFont="1" applyBorder="1" applyAlignment="1" applyProtection="1">
      <alignment wrapText="1"/>
      <protection locked="0"/>
    </xf>
    <xf numFmtId="0" fontId="66" fillId="0" borderId="120" xfId="0" applyFont="1" applyBorder="1" applyAlignment="1" applyProtection="1">
      <alignment wrapText="1"/>
      <protection locked="0"/>
    </xf>
    <xf numFmtId="0" fontId="63" fillId="18" borderId="10" xfId="0" applyFont="1" applyFill="1" applyBorder="1" applyProtection="1">
      <protection locked="0"/>
    </xf>
    <xf numFmtId="0" fontId="63" fillId="18" borderId="11" xfId="0" applyFont="1" applyFill="1" applyBorder="1" applyProtection="1">
      <protection locked="0"/>
    </xf>
    <xf numFmtId="0" fontId="63" fillId="18" borderId="12" xfId="0" applyFont="1" applyFill="1" applyBorder="1" applyProtection="1">
      <protection locked="0"/>
    </xf>
    <xf numFmtId="0" fontId="21" fillId="17" borderId="10" xfId="0" applyFont="1" applyFill="1" applyBorder="1" applyProtection="1">
      <protection locked="0"/>
    </xf>
    <xf numFmtId="0" fontId="21" fillId="17" borderId="11" xfId="0" applyFont="1" applyFill="1" applyBorder="1" applyProtection="1">
      <protection locked="0"/>
    </xf>
    <xf numFmtId="0" fontId="21" fillId="17" borderId="12" xfId="0" applyFont="1" applyFill="1" applyBorder="1" applyProtection="1">
      <protection locked="0"/>
    </xf>
    <xf numFmtId="0" fontId="39" fillId="0" borderId="10" xfId="0" applyFont="1" applyBorder="1" applyAlignment="1" applyProtection="1">
      <alignment horizontal="left" vertical="center"/>
      <protection locked="0"/>
    </xf>
    <xf numFmtId="0" fontId="39" fillId="0" borderId="11" xfId="0" applyFont="1" applyBorder="1" applyAlignment="1" applyProtection="1">
      <alignment horizontal="left" vertical="center"/>
      <protection locked="0"/>
    </xf>
    <xf numFmtId="0" fontId="39" fillId="0" borderId="12" xfId="0" applyFont="1" applyBorder="1" applyAlignment="1" applyProtection="1">
      <alignment horizontal="left" vertical="center"/>
      <protection locked="0"/>
    </xf>
    <xf numFmtId="0" fontId="39" fillId="17" borderId="10" xfId="0" applyFont="1" applyFill="1" applyBorder="1" applyAlignment="1" applyProtection="1">
      <alignment horizontal="left"/>
      <protection locked="0"/>
    </xf>
    <xf numFmtId="0" fontId="39" fillId="17" borderId="11" xfId="0" applyFont="1" applyFill="1" applyBorder="1" applyAlignment="1" applyProtection="1">
      <alignment horizontal="left"/>
      <protection locked="0"/>
    </xf>
    <xf numFmtId="0" fontId="39" fillId="17" borderId="12" xfId="0" applyFont="1" applyFill="1" applyBorder="1" applyAlignment="1" applyProtection="1">
      <alignment horizontal="left"/>
      <protection locked="0"/>
    </xf>
    <xf numFmtId="0" fontId="52" fillId="18" borderId="10" xfId="0" applyFont="1" applyFill="1" applyBorder="1" applyAlignment="1" applyProtection="1">
      <alignment horizontal="left"/>
      <protection locked="0"/>
    </xf>
    <xf numFmtId="0" fontId="52" fillId="18" borderId="11" xfId="0" applyFont="1" applyFill="1" applyBorder="1" applyAlignment="1" applyProtection="1">
      <alignment horizontal="left"/>
      <protection locked="0"/>
    </xf>
    <xf numFmtId="0" fontId="52" fillId="18" borderId="12" xfId="0" applyFont="1" applyFill="1" applyBorder="1" applyAlignment="1" applyProtection="1">
      <alignment horizontal="left"/>
      <protection locked="0"/>
    </xf>
    <xf numFmtId="0" fontId="21" fillId="17" borderId="10" xfId="0" applyFont="1" applyFill="1" applyBorder="1" applyAlignment="1" applyProtection="1">
      <alignment horizontal="left" wrapText="1"/>
      <protection locked="0"/>
    </xf>
    <xf numFmtId="0" fontId="21" fillId="17" borderId="11" xfId="0" applyFont="1" applyFill="1" applyBorder="1" applyAlignment="1" applyProtection="1">
      <alignment horizontal="left" wrapText="1"/>
      <protection locked="0"/>
    </xf>
    <xf numFmtId="0" fontId="21" fillId="17" borderId="12" xfId="0" applyFont="1" applyFill="1" applyBorder="1" applyAlignment="1" applyProtection="1">
      <alignment horizontal="left" wrapText="1"/>
      <protection locked="0"/>
    </xf>
    <xf numFmtId="0" fontId="20" fillId="10" borderId="4" xfId="0" applyFont="1" applyFill="1" applyBorder="1" applyAlignment="1">
      <alignment horizontal="left"/>
    </xf>
    <xf numFmtId="0" fontId="20" fillId="10" borderId="0" xfId="0" applyFont="1" applyFill="1" applyAlignment="1">
      <alignment horizontal="left"/>
    </xf>
    <xf numFmtId="0" fontId="20" fillId="10" borderId="5" xfId="0" applyFont="1" applyFill="1" applyBorder="1" applyAlignment="1">
      <alignment horizontal="left"/>
    </xf>
    <xf numFmtId="0" fontId="20" fillId="10" borderId="95" xfId="0" applyFont="1" applyFill="1" applyBorder="1" applyAlignment="1">
      <alignment horizontal="left"/>
    </xf>
    <xf numFmtId="0" fontId="20" fillId="10" borderId="96" xfId="0" applyFont="1" applyFill="1" applyBorder="1" applyAlignment="1">
      <alignment horizontal="left"/>
    </xf>
    <xf numFmtId="0" fontId="20" fillId="10" borderId="97" xfId="0" applyFont="1" applyFill="1" applyBorder="1" applyAlignment="1">
      <alignment horizontal="left"/>
    </xf>
    <xf numFmtId="0" fontId="21" fillId="17" borderId="10" xfId="0" applyFont="1" applyFill="1" applyBorder="1" applyAlignment="1" applyProtection="1">
      <alignment horizontal="left"/>
      <protection locked="0"/>
    </xf>
    <xf numFmtId="0" fontId="21" fillId="17" borderId="12" xfId="0" applyFont="1" applyFill="1" applyBorder="1" applyAlignment="1" applyProtection="1">
      <alignment horizontal="left"/>
      <protection locked="0"/>
    </xf>
    <xf numFmtId="0" fontId="21" fillId="17" borderId="1" xfId="0" applyFont="1" applyFill="1" applyBorder="1" applyAlignment="1" applyProtection="1">
      <alignment horizontal="left"/>
      <protection locked="0"/>
    </xf>
    <xf numFmtId="0" fontId="21" fillId="17" borderId="3" xfId="0" applyFont="1" applyFill="1" applyBorder="1" applyAlignment="1" applyProtection="1">
      <alignment horizontal="left"/>
      <protection locked="0"/>
    </xf>
    <xf numFmtId="0" fontId="65" fillId="10" borderId="101" xfId="0" applyFont="1" applyFill="1" applyBorder="1" applyAlignment="1">
      <alignment horizontal="center" wrapText="1"/>
    </xf>
    <xf numFmtId="0" fontId="3" fillId="0" borderId="1" xfId="0" applyFont="1" applyBorder="1" applyAlignment="1" applyProtection="1">
      <alignment wrapText="1"/>
      <protection locked="0"/>
    </xf>
    <xf numFmtId="0" fontId="3" fillId="0" borderId="2" xfId="0" applyFont="1" applyBorder="1" applyAlignment="1" applyProtection="1">
      <alignment wrapText="1"/>
      <protection locked="0"/>
    </xf>
    <xf numFmtId="0" fontId="0" fillId="5" borderId="9" xfId="0" applyFill="1" applyBorder="1" applyAlignment="1" applyProtection="1">
      <alignment horizontal="left" wrapText="1"/>
      <protection locked="0"/>
    </xf>
    <xf numFmtId="0" fontId="3" fillId="0" borderId="4" xfId="0" applyFont="1" applyBorder="1" applyAlignment="1" applyProtection="1">
      <alignment wrapText="1"/>
      <protection locked="0"/>
    </xf>
    <xf numFmtId="0" fontId="3" fillId="0" borderId="0" xfId="0" applyFont="1" applyAlignment="1" applyProtection="1">
      <alignment wrapText="1"/>
      <protection locked="0"/>
    </xf>
    <xf numFmtId="0" fontId="3" fillId="0" borderId="5" xfId="0" applyFont="1" applyBorder="1" applyAlignment="1" applyProtection="1">
      <alignment wrapText="1"/>
      <protection locked="0"/>
    </xf>
    <xf numFmtId="0" fontId="0" fillId="5" borderId="9" xfId="0" applyFill="1" applyBorder="1" applyAlignment="1" applyProtection="1">
      <alignment wrapText="1"/>
      <protection locked="0"/>
    </xf>
    <xf numFmtId="10" fontId="29" fillId="8" borderId="1" xfId="3" applyNumberFormat="1" applyFont="1" applyFill="1" applyBorder="1" applyAlignment="1" applyProtection="1">
      <alignment horizontal="right" wrapText="1"/>
    </xf>
    <xf numFmtId="0" fontId="7" fillId="0" borderId="3"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right"/>
    </xf>
    <xf numFmtId="0" fontId="3"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pplyProtection="1">
      <alignment wrapText="1"/>
      <protection locked="0"/>
    </xf>
    <xf numFmtId="0" fontId="3" fillId="17" borderId="10" xfId="0" applyFont="1" applyFill="1" applyBorder="1" applyAlignment="1" applyProtection="1">
      <alignment vertical="top" wrapText="1"/>
      <protection locked="0"/>
    </xf>
    <xf numFmtId="0" fontId="3" fillId="17" borderId="11" xfId="0" applyFont="1" applyFill="1" applyBorder="1" applyAlignment="1" applyProtection="1">
      <alignment vertical="top" wrapText="1"/>
      <protection locked="0"/>
    </xf>
    <xf numFmtId="0" fontId="3" fillId="17" borderId="12" xfId="0" applyFont="1" applyFill="1" applyBorder="1" applyAlignment="1" applyProtection="1">
      <alignment vertical="top" wrapText="1"/>
      <protection locked="0"/>
    </xf>
    <xf numFmtId="10" fontId="29" fillId="8" borderId="3" xfId="3" applyNumberFormat="1" applyFont="1" applyFill="1" applyBorder="1" applyAlignment="1" applyProtection="1">
      <alignment horizontal="right" wrapText="1"/>
    </xf>
    <xf numFmtId="10" fontId="29" fillId="8" borderId="4" xfId="3" applyNumberFormat="1" applyFont="1" applyFill="1" applyBorder="1" applyAlignment="1" applyProtection="1">
      <alignment horizontal="right" wrapText="1"/>
    </xf>
    <xf numFmtId="10" fontId="29" fillId="8" borderId="5" xfId="3" applyNumberFormat="1" applyFont="1" applyFill="1" applyBorder="1" applyAlignment="1" applyProtection="1">
      <alignment horizontal="right" wrapText="1"/>
    </xf>
    <xf numFmtId="0" fontId="3" fillId="0" borderId="0" xfId="0" applyFont="1" applyAlignment="1" applyProtection="1">
      <alignment horizontal="left" wrapText="1" indent="1"/>
      <protection locked="0"/>
    </xf>
    <xf numFmtId="0" fontId="4" fillId="0" borderId="0" xfId="0" applyFont="1" applyProtection="1">
      <protection locked="0"/>
    </xf>
    <xf numFmtId="0" fontId="4" fillId="0" borderId="5" xfId="0" applyFont="1" applyBorder="1" applyProtection="1">
      <protection locked="0"/>
    </xf>
    <xf numFmtId="0" fontId="11" fillId="0" borderId="0" xfId="0" applyFont="1" applyProtection="1">
      <protection locked="0"/>
    </xf>
    <xf numFmtId="0" fontId="11" fillId="0" borderId="5" xfId="0" applyFont="1" applyBorder="1" applyProtection="1">
      <protection locked="0"/>
    </xf>
    <xf numFmtId="0" fontId="6" fillId="0" borderId="0" xfId="0" applyFont="1" applyProtection="1">
      <protection locked="0"/>
    </xf>
    <xf numFmtId="0" fontId="6" fillId="0" borderId="5" xfId="0" applyFont="1" applyBorder="1" applyProtection="1">
      <protection locked="0"/>
    </xf>
    <xf numFmtId="0" fontId="10" fillId="0" borderId="0" xfId="0" applyFont="1" applyProtection="1">
      <protection locked="0"/>
    </xf>
    <xf numFmtId="0" fontId="10" fillId="0" borderId="5" xfId="0" applyFont="1" applyBorder="1" applyProtection="1">
      <protection locked="0"/>
    </xf>
    <xf numFmtId="0" fontId="3" fillId="0" borderId="5" xfId="0" applyFont="1" applyBorder="1" applyAlignment="1" applyProtection="1">
      <alignment horizontal="left" wrapText="1" indent="1"/>
      <protection locked="0"/>
    </xf>
    <xf numFmtId="0" fontId="4" fillId="0" borderId="0" xfId="0" quotePrefix="1" applyFont="1" applyAlignment="1" applyProtection="1">
      <alignment wrapText="1"/>
      <protection locked="0"/>
    </xf>
    <xf numFmtId="0" fontId="4" fillId="0" borderId="5" xfId="0" quotePrefix="1" applyFont="1" applyBorder="1" applyAlignment="1" applyProtection="1">
      <alignment wrapText="1"/>
      <protection locked="0"/>
    </xf>
    <xf numFmtId="0" fontId="3" fillId="0" borderId="0" xfId="0" applyFont="1" applyProtection="1">
      <protection locked="0"/>
    </xf>
    <xf numFmtId="0" fontId="3" fillId="0" borderId="5" xfId="0" applyFont="1" applyBorder="1" applyProtection="1">
      <protection locked="0"/>
    </xf>
    <xf numFmtId="0" fontId="26" fillId="0" borderId="0" xfId="0" applyFont="1" applyProtection="1">
      <protection locked="0"/>
    </xf>
    <xf numFmtId="0" fontId="4" fillId="13" borderId="0" xfId="0" applyFont="1" applyFill="1" applyProtection="1">
      <protection locked="0"/>
    </xf>
    <xf numFmtId="0" fontId="22" fillId="0" borderId="0" xfId="0" applyFont="1" applyProtection="1">
      <protection locked="0"/>
    </xf>
    <xf numFmtId="0" fontId="22" fillId="0" borderId="5" xfId="0" applyFont="1" applyBorder="1" applyProtection="1">
      <protection locked="0"/>
    </xf>
    <xf numFmtId="0" fontId="21" fillId="0" borderId="0" xfId="0" applyFont="1" applyAlignment="1" applyProtection="1">
      <alignment wrapText="1"/>
      <protection locked="0"/>
    </xf>
    <xf numFmtId="0" fontId="19" fillId="0" borderId="13" xfId="0" quotePrefix="1" applyFont="1" applyBorder="1" applyAlignment="1" applyProtection="1">
      <alignment horizontal="center" vertical="center" wrapText="1"/>
      <protection locked="0"/>
    </xf>
    <xf numFmtId="0" fontId="42" fillId="0" borderId="14"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14" fontId="15" fillId="0" borderId="0" xfId="0" applyNumberFormat="1" applyFont="1" applyAlignment="1" applyProtection="1">
      <alignment horizontal="left" vertical="center" wrapText="1"/>
      <protection locked="0"/>
    </xf>
    <xf numFmtId="0" fontId="0" fillId="4" borderId="0" xfId="0" applyFill="1" applyAlignment="1">
      <alignment horizontal="left" vertical="center" wrapText="1"/>
    </xf>
    <xf numFmtId="0" fontId="0" fillId="4" borderId="5" xfId="0" applyFill="1" applyBorder="1" applyAlignment="1">
      <alignment horizontal="left" vertical="center" wrapText="1"/>
    </xf>
    <xf numFmtId="0" fontId="16" fillId="0" borderId="0" xfId="0" applyFont="1" applyAlignment="1" applyProtection="1">
      <alignment horizontal="center"/>
      <protection locked="0"/>
    </xf>
    <xf numFmtId="0" fontId="8" fillId="0" borderId="0" xfId="0" applyFont="1" applyAlignment="1" applyProtection="1">
      <alignment horizontal="left" vertical="center" wrapText="1"/>
      <protection locked="0"/>
    </xf>
    <xf numFmtId="0" fontId="17" fillId="0" borderId="0" xfId="0" quotePrefix="1" applyFont="1" applyAlignment="1" applyProtection="1">
      <alignment horizontal="center"/>
      <protection locked="0"/>
    </xf>
    <xf numFmtId="0" fontId="3" fillId="4" borderId="0" xfId="0" applyFont="1" applyFill="1"/>
    <xf numFmtId="0" fontId="3" fillId="4" borderId="5" xfId="0" applyFont="1" applyFill="1" applyBorder="1"/>
    <xf numFmtId="0" fontId="18" fillId="17" borderId="10" xfId="0" applyFont="1" applyFill="1" applyBorder="1" applyAlignment="1" applyProtection="1">
      <alignment horizontal="center"/>
      <protection locked="0"/>
    </xf>
    <xf numFmtId="0" fontId="18" fillId="17" borderId="11" xfId="0" applyFont="1" applyFill="1" applyBorder="1" applyAlignment="1" applyProtection="1">
      <alignment horizontal="center"/>
      <protection locked="0"/>
    </xf>
    <xf numFmtId="0" fontId="18" fillId="17" borderId="12" xfId="0" applyFont="1" applyFill="1" applyBorder="1" applyAlignment="1" applyProtection="1">
      <alignment horizontal="center"/>
      <protection locked="0"/>
    </xf>
    <xf numFmtId="0" fontId="18" fillId="17" borderId="10" xfId="0" quotePrefix="1" applyFont="1" applyFill="1" applyBorder="1" applyAlignment="1" applyProtection="1">
      <alignment horizontal="center"/>
      <protection locked="0"/>
    </xf>
    <xf numFmtId="0" fontId="18" fillId="17" borderId="11" xfId="0" quotePrefix="1" applyFont="1" applyFill="1" applyBorder="1" applyAlignment="1" applyProtection="1">
      <alignment horizontal="center"/>
      <protection locked="0"/>
    </xf>
    <xf numFmtId="0" fontId="18" fillId="17" borderId="12" xfId="0" quotePrefix="1" applyFont="1" applyFill="1" applyBorder="1" applyAlignment="1" applyProtection="1">
      <alignment horizontal="center"/>
      <protection locked="0"/>
    </xf>
    <xf numFmtId="0" fontId="21" fillId="0" borderId="4" xfId="0" applyFont="1" applyBorder="1" applyAlignment="1" applyProtection="1">
      <alignment wrapText="1"/>
      <protection locked="0"/>
    </xf>
    <xf numFmtId="0" fontId="8" fillId="0" borderId="0" xfId="0" quotePrefix="1" applyFont="1" applyAlignment="1" applyProtection="1">
      <alignment horizontal="left" vertical="center" wrapText="1"/>
      <protection locked="0"/>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34" fillId="0" borderId="6" xfId="0" applyFont="1" applyBorder="1" applyAlignment="1">
      <alignment horizontal="center"/>
    </xf>
    <xf numFmtId="0" fontId="34" fillId="0" borderId="7"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61" fillId="7" borderId="7" xfId="0" applyFont="1" applyFill="1" applyBorder="1" applyAlignment="1">
      <alignment horizontal="center"/>
    </xf>
    <xf numFmtId="14" fontId="61" fillId="7" borderId="7" xfId="0" applyNumberFormat="1" applyFont="1" applyFill="1" applyBorder="1" applyAlignment="1">
      <alignment horizontal="center"/>
    </xf>
    <xf numFmtId="0" fontId="57" fillId="0" borderId="4" xfId="0" applyFont="1" applyBorder="1" applyAlignment="1">
      <alignment horizontal="left" wrapText="1"/>
    </xf>
    <xf numFmtId="0" fontId="57" fillId="0" borderId="0" xfId="0" applyFont="1" applyAlignment="1">
      <alignment horizontal="left" wrapText="1"/>
    </xf>
    <xf numFmtId="0" fontId="57" fillId="0" borderId="5" xfId="0" applyFont="1" applyBorder="1" applyAlignment="1">
      <alignment horizontal="left" wrapText="1"/>
    </xf>
    <xf numFmtId="0" fontId="57" fillId="0" borderId="4" xfId="0" quotePrefix="1" applyFont="1" applyBorder="1" applyAlignment="1">
      <alignment horizontal="left" vertical="center" wrapText="1"/>
    </xf>
    <xf numFmtId="0" fontId="57" fillId="0" borderId="0" xfId="0" quotePrefix="1" applyFont="1" applyAlignment="1">
      <alignment horizontal="left" vertical="center" wrapText="1"/>
    </xf>
    <xf numFmtId="0" fontId="57" fillId="0" borderId="5" xfId="0" quotePrefix="1" applyFont="1" applyBorder="1" applyAlignment="1">
      <alignment horizontal="left" vertical="center" wrapText="1"/>
    </xf>
    <xf numFmtId="0" fontId="57" fillId="0" borderId="6" xfId="0" quotePrefix="1" applyFont="1" applyBorder="1" applyAlignment="1">
      <alignment horizontal="left" vertical="center" wrapText="1"/>
    </xf>
    <xf numFmtId="0" fontId="57" fillId="0" borderId="7" xfId="0" quotePrefix="1" applyFont="1" applyBorder="1" applyAlignment="1">
      <alignment horizontal="left" vertical="center" wrapText="1"/>
    </xf>
    <xf numFmtId="0" fontId="57" fillId="0" borderId="8" xfId="0" quotePrefix="1" applyFont="1" applyBorder="1" applyAlignment="1">
      <alignment horizontal="left" vertical="center" wrapText="1"/>
    </xf>
    <xf numFmtId="0" fontId="60" fillId="15" borderId="4" xfId="0" applyFont="1" applyFill="1" applyBorder="1" applyAlignment="1">
      <alignment horizontal="left" vertical="top" wrapText="1"/>
    </xf>
    <xf numFmtId="0" fontId="60" fillId="15" borderId="0" xfId="0" applyFont="1" applyFill="1" applyAlignment="1">
      <alignment horizontal="left" vertical="top" wrapText="1"/>
    </xf>
    <xf numFmtId="0" fontId="60" fillId="15" borderId="5" xfId="0" applyFont="1" applyFill="1" applyBorder="1" applyAlignment="1">
      <alignment horizontal="left" vertical="top" wrapText="1"/>
    </xf>
    <xf numFmtId="0" fontId="4" fillId="0" borderId="0" xfId="0" applyFont="1" applyAlignment="1">
      <alignment horizontal="left" wrapText="1"/>
    </xf>
    <xf numFmtId="0" fontId="0" fillId="0" borderId="0" xfId="0" applyAlignment="1">
      <alignment vertical="center" wrapText="1"/>
    </xf>
    <xf numFmtId="0" fontId="56" fillId="0" borderId="4" xfId="0" applyFont="1" applyBorder="1" applyAlignment="1">
      <alignment horizontal="left" wrapText="1"/>
    </xf>
    <xf numFmtId="0" fontId="56" fillId="0" borderId="0" xfId="0" applyFont="1" applyAlignment="1">
      <alignment horizontal="left" wrapText="1"/>
    </xf>
    <xf numFmtId="0" fontId="56" fillId="0" borderId="5" xfId="0" applyFont="1" applyBorder="1" applyAlignment="1">
      <alignment horizontal="left" wrapText="1"/>
    </xf>
    <xf numFmtId="0" fontId="7" fillId="13" borderId="10" xfId="0" applyFont="1" applyFill="1" applyBorder="1" applyAlignment="1">
      <alignment horizontal="left" vertical="center" wrapText="1"/>
    </xf>
    <xf numFmtId="0" fontId="7" fillId="13" borderId="11" xfId="0" applyFont="1" applyFill="1" applyBorder="1" applyAlignment="1">
      <alignment horizontal="left" vertical="center" wrapText="1"/>
    </xf>
    <xf numFmtId="0" fontId="7" fillId="13" borderId="12" xfId="0" applyFont="1" applyFill="1" applyBorder="1" applyAlignment="1">
      <alignment horizontal="left" vertical="center" wrapText="1"/>
    </xf>
    <xf numFmtId="0" fontId="12" fillId="17" borderId="0" xfId="0" applyFont="1" applyFill="1" applyAlignment="1">
      <alignment wrapText="1"/>
    </xf>
    <xf numFmtId="0" fontId="7" fillId="10" borderId="10" xfId="0" applyFont="1" applyFill="1" applyBorder="1" applyAlignment="1">
      <alignment vertical="center" wrapText="1"/>
    </xf>
    <xf numFmtId="0" fontId="7" fillId="10" borderId="11" xfId="0" applyFont="1" applyFill="1" applyBorder="1" applyAlignment="1">
      <alignment vertical="center" wrapText="1"/>
    </xf>
    <xf numFmtId="0" fontId="7" fillId="10" borderId="12" xfId="0" applyFont="1" applyFill="1" applyBorder="1" applyAlignment="1">
      <alignment vertical="center" wrapText="1"/>
    </xf>
    <xf numFmtId="0" fontId="7" fillId="17" borderId="0" xfId="0" applyFont="1" applyFill="1" applyAlignment="1">
      <alignment horizontal="left" wrapText="1"/>
    </xf>
    <xf numFmtId="0" fontId="55" fillId="17" borderId="10" xfId="0" applyFont="1" applyFill="1" applyBorder="1" applyAlignment="1">
      <alignment horizontal="center"/>
    </xf>
    <xf numFmtId="0" fontId="55" fillId="17" borderId="11" xfId="0" applyFont="1" applyFill="1" applyBorder="1" applyAlignment="1">
      <alignment horizontal="center"/>
    </xf>
    <xf numFmtId="0" fontId="55" fillId="17" borderId="12" xfId="0" applyFont="1" applyFill="1" applyBorder="1" applyAlignment="1">
      <alignment horizontal="center"/>
    </xf>
    <xf numFmtId="0" fontId="0" fillId="0" borderId="0" xfId="0" quotePrefix="1" applyAlignment="1">
      <alignment horizontal="left" wrapText="1"/>
    </xf>
    <xf numFmtId="0" fontId="0" fillId="0" borderId="5" xfId="0" quotePrefix="1" applyBorder="1" applyAlignment="1">
      <alignment horizontal="left" wrapText="1"/>
    </xf>
    <xf numFmtId="0" fontId="54" fillId="10" borderId="0" xfId="0" applyFont="1" applyFill="1" applyAlignment="1">
      <alignment horizontal="left" vertical="center" wrapText="1"/>
    </xf>
    <xf numFmtId="0" fontId="54" fillId="17" borderId="0" xfId="0" applyFont="1" applyFill="1" applyAlignment="1">
      <alignment wrapText="1"/>
    </xf>
    <xf numFmtId="0" fontId="54" fillId="17" borderId="0" xfId="0" applyFont="1" applyFill="1" applyAlignment="1">
      <alignment horizontal="left" vertical="center" wrapText="1"/>
    </xf>
    <xf numFmtId="0" fontId="10" fillId="13" borderId="0" xfId="0" applyFont="1" applyFill="1" applyAlignment="1">
      <alignment horizontal="center"/>
    </xf>
    <xf numFmtId="0" fontId="3" fillId="0" borderId="0" xfId="0" applyFont="1" applyAlignment="1">
      <alignment horizontal="left" wrapText="1"/>
    </xf>
    <xf numFmtId="0" fontId="0" fillId="0" borderId="0" xfId="0" applyAlignment="1">
      <alignment horizontal="left" wrapText="1"/>
    </xf>
    <xf numFmtId="0" fontId="4" fillId="0" borderId="0" xfId="0" applyFont="1" applyAlignment="1">
      <alignment horizontal="center"/>
    </xf>
    <xf numFmtId="0" fontId="0" fillId="0" borderId="21" xfId="0" applyBorder="1" applyAlignment="1">
      <alignment horizontal="center"/>
    </xf>
    <xf numFmtId="0" fontId="4" fillId="17" borderId="15" xfId="0" applyFont="1" applyFill="1" applyBorder="1" applyAlignment="1">
      <alignment horizontal="center"/>
    </xf>
    <xf numFmtId="0" fontId="4" fillId="17" borderId="16" xfId="0" applyFont="1" applyFill="1" applyBorder="1" applyAlignment="1">
      <alignment horizontal="center"/>
    </xf>
    <xf numFmtId="0" fontId="4" fillId="17" borderId="25" xfId="0" applyFont="1" applyFill="1" applyBorder="1" applyAlignment="1">
      <alignment horizontal="center"/>
    </xf>
    <xf numFmtId="0" fontId="4" fillId="17" borderId="18" xfId="0" applyFont="1" applyFill="1" applyBorder="1" applyAlignment="1">
      <alignment horizontal="center"/>
    </xf>
    <xf numFmtId="0" fontId="4" fillId="17" borderId="0" xfId="0" applyFont="1" applyFill="1" applyAlignment="1">
      <alignment horizontal="center"/>
    </xf>
    <xf numFmtId="0" fontId="4" fillId="17" borderId="19" xfId="0" applyFont="1" applyFill="1" applyBorder="1" applyAlignment="1">
      <alignment horizontal="center"/>
    </xf>
    <xf numFmtId="0" fontId="4" fillId="17" borderId="20" xfId="0" applyFont="1" applyFill="1" applyBorder="1" applyAlignment="1">
      <alignment horizontal="center"/>
    </xf>
    <xf numFmtId="0" fontId="4" fillId="17" borderId="21" xfId="0" applyFont="1" applyFill="1" applyBorder="1" applyAlignment="1">
      <alignment horizontal="center"/>
    </xf>
    <xf numFmtId="0" fontId="4" fillId="17" borderId="26" xfId="0" applyFont="1" applyFill="1" applyBorder="1" applyAlignment="1">
      <alignment horizontal="center"/>
    </xf>
    <xf numFmtId="0" fontId="0" fillId="0" borderId="0" xfId="0" applyAlignment="1">
      <alignment horizontal="right" wrapText="1"/>
    </xf>
    <xf numFmtId="0" fontId="0" fillId="0" borderId="5" xfId="0" applyBorder="1" applyAlignment="1">
      <alignment horizontal="right" wrapText="1"/>
    </xf>
    <xf numFmtId="0" fontId="4" fillId="17" borderId="0" xfId="0" quotePrefix="1" applyFont="1" applyFill="1" applyAlignment="1">
      <alignment horizontal="left" vertical="top" wrapText="1"/>
    </xf>
    <xf numFmtId="0" fontId="0" fillId="0" borderId="5" xfId="0" applyBorder="1" applyAlignment="1">
      <alignment horizontal="left" wrapText="1"/>
    </xf>
    <xf numFmtId="0" fontId="0" fillId="0" borderId="0" xfId="0" applyAlignment="1">
      <alignment horizontal="right"/>
    </xf>
    <xf numFmtId="0" fontId="0" fillId="0" borderId="5" xfId="0" applyBorder="1" applyAlignment="1">
      <alignment horizontal="right"/>
    </xf>
    <xf numFmtId="0" fontId="10" fillId="13" borderId="9" xfId="0" applyFont="1" applyFill="1" applyBorder="1" applyAlignment="1">
      <alignment horizontal="center"/>
    </xf>
    <xf numFmtId="172" fontId="10" fillId="13" borderId="9" xfId="0" applyNumberFormat="1" applyFont="1" applyFill="1" applyBorder="1" applyAlignment="1">
      <alignment horizontal="center"/>
    </xf>
    <xf numFmtId="0" fontId="0" fillId="13" borderId="9" xfId="0" applyFill="1" applyBorder="1" applyAlignment="1">
      <alignment horizontal="center"/>
    </xf>
    <xf numFmtId="0" fontId="35" fillId="2" borderId="0" xfId="0" applyFont="1" applyFill="1" applyAlignment="1">
      <alignment horizontal="center" vertical="center"/>
    </xf>
    <xf numFmtId="0" fontId="3" fillId="12" borderId="27" xfId="0" applyFont="1" applyFill="1" applyBorder="1" applyAlignment="1">
      <alignment horizontal="center" vertical="center" wrapText="1"/>
    </xf>
    <xf numFmtId="0" fontId="3" fillId="12" borderId="28" xfId="0" applyFont="1" applyFill="1" applyBorder="1" applyAlignment="1">
      <alignment horizontal="center" vertical="center" wrapText="1"/>
    </xf>
    <xf numFmtId="0" fontId="8" fillId="0" borderId="0" xfId="0" applyFont="1" applyAlignment="1">
      <alignment horizontal="left" vertical="center"/>
    </xf>
    <xf numFmtId="14" fontId="39" fillId="7" borderId="9" xfId="0" applyNumberFormat="1" applyFont="1" applyFill="1" applyBorder="1" applyAlignment="1" applyProtection="1">
      <alignment horizontal="center"/>
    </xf>
    <xf numFmtId="169" fontId="10" fillId="13" borderId="10" xfId="2" applyNumberFormat="1" applyFont="1" applyFill="1" applyBorder="1" applyAlignment="1" applyProtection="1">
      <alignment horizontal="center" shrinkToFit="1"/>
    </xf>
    <xf numFmtId="169" fontId="10" fillId="13" borderId="9" xfId="2" applyNumberFormat="1" applyFont="1" applyFill="1" applyBorder="1" applyAlignment="1" applyProtection="1">
      <alignment horizontal="center" shrinkToFit="1"/>
    </xf>
    <xf numFmtId="0" fontId="0" fillId="0" borderId="0" xfId="0" applyAlignment="1" applyProtection="1">
      <alignment shrinkToFit="1"/>
    </xf>
    <xf numFmtId="0" fontId="0" fillId="0" borderId="2" xfId="0" applyBorder="1" applyAlignment="1" applyProtection="1">
      <alignment shrinkToFit="1"/>
    </xf>
    <xf numFmtId="0" fontId="0" fillId="0" borderId="7" xfId="0" applyBorder="1" applyAlignment="1" applyProtection="1">
      <alignment shrinkToFit="1"/>
    </xf>
    <xf numFmtId="167" fontId="10" fillId="13" borderId="10" xfId="3" applyNumberFormat="1" applyFont="1" applyFill="1" applyBorder="1" applyAlignment="1" applyProtection="1">
      <alignment horizontal="center" shrinkToFit="1"/>
    </xf>
    <xf numFmtId="167" fontId="10" fillId="13" borderId="9" xfId="3" applyNumberFormat="1" applyFont="1" applyFill="1" applyBorder="1" applyAlignment="1" applyProtection="1">
      <alignment horizontal="center" shrinkToFit="1"/>
    </xf>
    <xf numFmtId="167" fontId="10" fillId="13" borderId="12" xfId="3" applyNumberFormat="1" applyFont="1" applyFill="1" applyBorder="1" applyAlignment="1" applyProtection="1">
      <alignment horizontal="center" shrinkToFit="1"/>
    </xf>
    <xf numFmtId="0" fontId="0" fillId="0" borderId="11" xfId="0" applyBorder="1" applyAlignment="1" applyProtection="1">
      <alignment shrinkToFit="1"/>
    </xf>
    <xf numFmtId="6" fontId="10" fillId="13" borderId="10" xfId="2" applyNumberFormat="1" applyFont="1" applyFill="1" applyBorder="1" applyAlignment="1" applyProtection="1">
      <alignment horizontal="center" shrinkToFit="1"/>
    </xf>
    <xf numFmtId="6" fontId="10" fillId="13" borderId="9" xfId="2" applyNumberFormat="1" applyFont="1" applyFill="1" applyBorder="1" applyAlignment="1" applyProtection="1">
      <alignment horizontal="center" shrinkToFit="1"/>
    </xf>
    <xf numFmtId="6" fontId="0" fillId="0" borderId="0" xfId="0" applyNumberFormat="1" applyAlignment="1" applyProtection="1">
      <alignment shrinkToFit="1"/>
    </xf>
    <xf numFmtId="6" fontId="0" fillId="0" borderId="0" xfId="0" applyNumberFormat="1" applyAlignment="1" applyProtection="1">
      <alignment horizontal="center" shrinkToFit="1"/>
    </xf>
    <xf numFmtId="10" fontId="10" fillId="13" borderId="10" xfId="3" applyNumberFormat="1" applyFont="1" applyFill="1" applyBorder="1" applyAlignment="1" applyProtection="1">
      <alignment horizontal="center" shrinkToFit="1"/>
    </xf>
    <xf numFmtId="10" fontId="10" fillId="13" borderId="9" xfId="3" applyNumberFormat="1" applyFont="1" applyFill="1" applyBorder="1" applyAlignment="1" applyProtection="1">
      <alignment horizontal="center" shrinkToFit="1"/>
    </xf>
  </cellXfs>
  <cellStyles count="4">
    <cellStyle name="Comma" xfId="1" builtinId="3"/>
    <cellStyle name="Currency" xfId="2" builtinId="4"/>
    <cellStyle name="Normal" xfId="0" builtinId="0"/>
    <cellStyle name="Percent" xfId="3"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2266950</xdr:colOff>
      <xdr:row>0</xdr:row>
      <xdr:rowOff>85725</xdr:rowOff>
    </xdr:from>
    <xdr:to>
      <xdr:col>1</xdr:col>
      <xdr:colOff>5327183</xdr:colOff>
      <xdr:row>0</xdr:row>
      <xdr:rowOff>577850</xdr:rowOff>
    </xdr:to>
    <xdr:pic>
      <xdr:nvPicPr>
        <xdr:cNvPr id="8" name="Picture 7" descr="Macintosh HD:Design Projects:SCCOE Logos + Maps:SCCOE Logo - 2009 on:SCCOE logo - Horizontal:SCCOE logo - Horiz hires.png">
          <a:extLst>
            <a:ext uri="{FF2B5EF4-FFF2-40B4-BE49-F238E27FC236}">
              <a16:creationId xmlns:a16="http://schemas.microsoft.com/office/drawing/2014/main" id="{C69B6B93-11A7-444F-8E69-5B77C8C87A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2725" y="85725"/>
          <a:ext cx="3063408" cy="495300"/>
        </a:xfrm>
        <a:prstGeom prst="rect">
          <a:avLst/>
        </a:prstGeom>
        <a:noFill/>
        <a:ln>
          <a:noFill/>
        </a:ln>
      </xdr:spPr>
    </xdr:pic>
    <xdr:clientData/>
  </xdr:twoCellAnchor>
  <xdr:twoCellAnchor>
    <xdr:from>
      <xdr:col>5</xdr:col>
      <xdr:colOff>9525</xdr:colOff>
      <xdr:row>0</xdr:row>
      <xdr:rowOff>561975</xdr:rowOff>
    </xdr:from>
    <xdr:to>
      <xdr:col>16</xdr:col>
      <xdr:colOff>47625</xdr:colOff>
      <xdr:row>11</xdr:row>
      <xdr:rowOff>142875</xdr:rowOff>
    </xdr:to>
    <xdr:sp macro="" textlink="">
      <xdr:nvSpPr>
        <xdr:cNvPr id="13" name="TextBox 12">
          <a:extLst>
            <a:ext uri="{FF2B5EF4-FFF2-40B4-BE49-F238E27FC236}">
              <a16:creationId xmlns:a16="http://schemas.microsoft.com/office/drawing/2014/main" id="{1CD2800C-58B2-473B-8550-9A61271A0BBE}"/>
            </a:ext>
          </a:extLst>
        </xdr:cNvPr>
        <xdr:cNvSpPr txBox="1"/>
      </xdr:nvSpPr>
      <xdr:spPr>
        <a:xfrm>
          <a:off x="9601200" y="561975"/>
          <a:ext cx="6743700" cy="3400425"/>
        </a:xfrm>
        <a:prstGeom prst="rect">
          <a:avLst/>
        </a:prstGeom>
        <a:ln w="130175">
          <a:solidFill>
            <a:schemeClr val="tx2">
              <a:lumMod val="75000"/>
              <a:lumOff val="25000"/>
            </a:schemeClr>
          </a:solidFill>
        </a:ln>
        <a:scene3d>
          <a:camera prst="orthographicFront"/>
          <a:lightRig rig="threePt" dir="t"/>
        </a:scene3d>
        <a:sp3d>
          <a:bevelT prst="convex"/>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ctr"/>
          <a:r>
            <a:rPr lang="en-US" sz="2400" kern="1200"/>
            <a:t>Instructions Summary:</a:t>
          </a:r>
        </a:p>
        <a:p>
          <a:endParaRPr lang="en-US" sz="1100" kern="1200"/>
        </a:p>
        <a:p>
          <a:r>
            <a:rPr lang="en-US" sz="1100" kern="1200"/>
            <a:t>1. Start by filling out</a:t>
          </a:r>
          <a:r>
            <a:rPr lang="en-US" sz="1100" kern="1200" baseline="0"/>
            <a:t> the information needed in the Blue Cells in Summary of Proposed Agreement , Impact to Multiyear Projection, and Assumptions and Narrative Tabs.</a:t>
          </a:r>
        </a:p>
        <a:p>
          <a:endParaRPr lang="en-US" sz="1100" kern="1200" baseline="0"/>
        </a:p>
        <a:p>
          <a:r>
            <a:rPr lang="en-US" sz="1100" kern="1200" baseline="0"/>
            <a:t>2. Review the Disclosure Tab and acquire Signatures of the Superintendent and CBO.</a:t>
          </a:r>
        </a:p>
        <a:p>
          <a:r>
            <a:rPr lang="en-US" sz="1100" kern="1200" baseline="0"/>
            <a:t>Send a copy of this Excel Workbook, Tentative Agreement for the Bargaining Unit, PDF of the Disclosure signed by the Superintendent and CBO, (and MYP if Not using the Impact to Multiyear Projection) to your SCCOE Advisor at least 10 days before presenting it to your Governing Board.</a:t>
          </a:r>
        </a:p>
        <a:p>
          <a:endParaRPr lang="en-US" sz="1100" kern="1200" baseline="0"/>
        </a:p>
        <a:p>
          <a:r>
            <a:rPr lang="en-US" sz="1100" kern="1200" baseline="0"/>
            <a:t>3. Once the Board Approves the agreement, have the Board President sign the same Disclosure already signed by the Superintendent and CBO and send it to your advisor.</a:t>
          </a:r>
        </a:p>
        <a:p>
          <a:endParaRPr lang="en-US" sz="1100" kern="1200" baseline="0"/>
        </a:p>
        <a:p>
          <a:r>
            <a:rPr lang="en-US" sz="1100" kern="1200" baseline="0"/>
            <a:t>4, Send a copy of the budget revisions necessary to implement the Agreement to the SCCOE DBAS Advisor assigned to support the district within 45 days of the Board approval of the Agreement.  </a:t>
          </a:r>
          <a:endParaRPr lang="en-US" sz="1100" kern="1200"/>
        </a:p>
      </xdr:txBody>
    </xdr:sp>
    <xdr:clientData/>
  </xdr:twoCellAnchor>
  <xdr:twoCellAnchor>
    <xdr:from>
      <xdr:col>5</xdr:col>
      <xdr:colOff>9525</xdr:colOff>
      <xdr:row>26</xdr:row>
      <xdr:rowOff>76199</xdr:rowOff>
    </xdr:from>
    <xdr:to>
      <xdr:col>15</xdr:col>
      <xdr:colOff>587375</xdr:colOff>
      <xdr:row>32</xdr:row>
      <xdr:rowOff>295275</xdr:rowOff>
    </xdr:to>
    <xdr:sp macro="" textlink="">
      <xdr:nvSpPr>
        <xdr:cNvPr id="2" name="TextBox 1">
          <a:extLst>
            <a:ext uri="{FF2B5EF4-FFF2-40B4-BE49-F238E27FC236}">
              <a16:creationId xmlns:a16="http://schemas.microsoft.com/office/drawing/2014/main" id="{1AA7DC9D-67C3-3355-B0D2-EADE59048DEB}"/>
            </a:ext>
          </a:extLst>
        </xdr:cNvPr>
        <xdr:cNvSpPr txBox="1"/>
      </xdr:nvSpPr>
      <xdr:spPr>
        <a:xfrm>
          <a:off x="10115550" y="8000999"/>
          <a:ext cx="6673850" cy="2343151"/>
        </a:xfrm>
        <a:prstGeom prst="rect">
          <a:avLst/>
        </a:prstGeom>
        <a:solidFill>
          <a:schemeClr val="lt1"/>
        </a:solidFill>
        <a:ln w="57150" cmpd="sng">
          <a:solidFill>
            <a:schemeClr val="tx2">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a:t>
          </a:r>
          <a:r>
            <a:rPr lang="en-US" sz="1100" b="1"/>
            <a:t>Impact to Multiyear Projection</a:t>
          </a:r>
          <a:r>
            <a:rPr lang="en-US" sz="1100"/>
            <a:t>: Please fill in the data</a:t>
          </a:r>
          <a:r>
            <a:rPr lang="en-US" sz="1100" baseline="0"/>
            <a:t> in all three (Column 1)s from your most recent Board Approved SACS MYP. ( Current Year, First Subsequent Year, Second Subsequent Year)</a:t>
          </a:r>
        </a:p>
        <a:p>
          <a:endParaRPr lang="en-US" sz="1100" baseline="0"/>
        </a:p>
        <a:p>
          <a:r>
            <a:rPr lang="en-US" sz="1100" baseline="0"/>
            <a:t>This sheet uses calculations  based on information that you entered in the Summary of Proposed Agreement Tab. It accounts for step and column and averages for decreased/ Increased FTE if you included that information.</a:t>
          </a:r>
        </a:p>
        <a:p>
          <a:endParaRPr lang="en-US" sz="1100" baseline="0"/>
        </a:p>
        <a:p>
          <a:r>
            <a:rPr lang="en-US" sz="1100" baseline="0"/>
            <a:t>These calculations will most  likely not be an exact match for information that you can acquire from your own internal HR Position Control Systems, but it should be a close approximation. This sheet should closely align with your MYP after including the Costs for the Agreement.</a:t>
          </a:r>
        </a:p>
        <a:p>
          <a:endParaRPr lang="en-US" sz="1100" baseline="0"/>
        </a:p>
        <a:p>
          <a:r>
            <a:rPr lang="en-US" sz="1100" baseline="0"/>
            <a:t>You are not required to share this sheet with your Board, it is designed to be a helpful  tool for analysis. Of course if you find it helpful, you may include it with your disclosure when you present to your Board. </a:t>
          </a:r>
        </a:p>
        <a:p>
          <a:endParaRPr lang="en-US" sz="1100" baseline="0"/>
        </a:p>
      </xdr:txBody>
    </xdr:sp>
    <xdr:clientData/>
  </xdr:twoCellAnchor>
  <xdr:oneCellAnchor>
    <xdr:from>
      <xdr:col>2</xdr:col>
      <xdr:colOff>663778</xdr:colOff>
      <xdr:row>47</xdr:row>
      <xdr:rowOff>18516</xdr:rowOff>
    </xdr:from>
    <xdr:ext cx="3561937" cy="937693"/>
    <xdr:sp macro="" textlink="">
      <xdr:nvSpPr>
        <xdr:cNvPr id="4" name="Rectangle 3">
          <a:extLst>
            <a:ext uri="{FF2B5EF4-FFF2-40B4-BE49-F238E27FC236}">
              <a16:creationId xmlns:a16="http://schemas.microsoft.com/office/drawing/2014/main" id="{963F6AA8-A614-D41E-77AB-F0BFAF30ACE3}"/>
            </a:ext>
          </a:extLst>
        </xdr:cNvPr>
        <xdr:cNvSpPr/>
      </xdr:nvSpPr>
      <xdr:spPr>
        <a:xfrm>
          <a:off x="8474278" y="15115641"/>
          <a:ext cx="3561937" cy="937693"/>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IMPOR</a:t>
          </a:r>
          <a:r>
            <a:rPr lang="en-US" sz="5400" b="1" cap="none" spc="0" baseline="0">
              <a:ln w="22225">
                <a:solidFill>
                  <a:schemeClr val="accent2"/>
                </a:solidFill>
                <a:prstDash val="solid"/>
              </a:ln>
              <a:solidFill>
                <a:schemeClr val="accent2">
                  <a:lumMod val="40000"/>
                  <a:lumOff val="60000"/>
                </a:schemeClr>
              </a:solidFill>
              <a:effectLst/>
            </a:rPr>
            <a:t>TANT</a:t>
          </a: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twoCellAnchor>
    <xdr:from>
      <xdr:col>1</xdr:col>
      <xdr:colOff>7248525</xdr:colOff>
      <xdr:row>48</xdr:row>
      <xdr:rowOff>180975</xdr:rowOff>
    </xdr:from>
    <xdr:to>
      <xdr:col>3</xdr:col>
      <xdr:colOff>47625</xdr:colOff>
      <xdr:row>48</xdr:row>
      <xdr:rowOff>428625</xdr:rowOff>
    </xdr:to>
    <xdr:sp macro="" textlink="">
      <xdr:nvSpPr>
        <xdr:cNvPr id="5" name="Arrow: Left 4">
          <a:extLst>
            <a:ext uri="{FF2B5EF4-FFF2-40B4-BE49-F238E27FC236}">
              <a16:creationId xmlns:a16="http://schemas.microsoft.com/office/drawing/2014/main" id="{491904DA-0548-F2E5-E32E-6813AD96F00E}"/>
            </a:ext>
          </a:extLst>
        </xdr:cNvPr>
        <xdr:cNvSpPr/>
      </xdr:nvSpPr>
      <xdr:spPr>
        <a:xfrm>
          <a:off x="7753350" y="15478125"/>
          <a:ext cx="790575" cy="247650"/>
        </a:xfrm>
        <a:prstGeom prst="leftArrow">
          <a:avLst/>
        </a:prstGeom>
        <a:solidFill>
          <a:schemeClr val="accent2">
            <a:lumMod val="60000"/>
            <a:lumOff val="40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21439</xdr:colOff>
      <xdr:row>48</xdr:row>
      <xdr:rowOff>485611</xdr:rowOff>
    </xdr:from>
    <xdr:to>
      <xdr:col>3</xdr:col>
      <xdr:colOff>78942</xdr:colOff>
      <xdr:row>49</xdr:row>
      <xdr:rowOff>168681</xdr:rowOff>
    </xdr:to>
    <xdr:sp macro="" textlink="">
      <xdr:nvSpPr>
        <xdr:cNvPr id="6" name="Arrow: Left 5">
          <a:extLst>
            <a:ext uri="{FF2B5EF4-FFF2-40B4-BE49-F238E27FC236}">
              <a16:creationId xmlns:a16="http://schemas.microsoft.com/office/drawing/2014/main" id="{EE0CB57C-6337-43BE-A8B9-9CA2301AB0EE}"/>
            </a:ext>
          </a:extLst>
        </xdr:cNvPr>
        <xdr:cNvSpPr/>
      </xdr:nvSpPr>
      <xdr:spPr>
        <a:xfrm rot="20620723">
          <a:off x="7831939" y="15782761"/>
          <a:ext cx="743303" cy="283145"/>
        </a:xfrm>
        <a:prstGeom prst="leftArrow">
          <a:avLst/>
        </a:prstGeom>
        <a:solidFill>
          <a:schemeClr val="accent2">
            <a:lumMod val="60000"/>
            <a:lumOff val="40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647700</xdr:colOff>
      <xdr:row>40</xdr:row>
      <xdr:rowOff>28575</xdr:rowOff>
    </xdr:from>
    <xdr:ext cx="3561937" cy="937693"/>
    <xdr:sp macro="" textlink="">
      <xdr:nvSpPr>
        <xdr:cNvPr id="14" name="Rectangle 13">
          <a:extLst>
            <a:ext uri="{FF2B5EF4-FFF2-40B4-BE49-F238E27FC236}">
              <a16:creationId xmlns:a16="http://schemas.microsoft.com/office/drawing/2014/main" id="{F73545F6-2D5D-4497-AF32-2447F3F59CA7}"/>
            </a:ext>
          </a:extLst>
        </xdr:cNvPr>
        <xdr:cNvSpPr/>
      </xdr:nvSpPr>
      <xdr:spPr>
        <a:xfrm>
          <a:off x="8458200" y="9144000"/>
          <a:ext cx="3561937" cy="937693"/>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IMPOR</a:t>
          </a:r>
          <a:r>
            <a:rPr lang="en-US" sz="5400" b="1" cap="none" spc="0" baseline="0">
              <a:ln w="22225">
                <a:solidFill>
                  <a:schemeClr val="accent2"/>
                </a:solidFill>
                <a:prstDash val="solid"/>
              </a:ln>
              <a:solidFill>
                <a:schemeClr val="accent2">
                  <a:lumMod val="40000"/>
                  <a:lumOff val="60000"/>
                </a:schemeClr>
              </a:solidFill>
              <a:effectLst/>
            </a:rPr>
            <a:t>TANT</a:t>
          </a: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twoCellAnchor>
    <xdr:from>
      <xdr:col>2</xdr:col>
      <xdr:colOff>47625</xdr:colOff>
      <xdr:row>41</xdr:row>
      <xdr:rowOff>190500</xdr:rowOff>
    </xdr:from>
    <xdr:to>
      <xdr:col>3</xdr:col>
      <xdr:colOff>53975</xdr:colOff>
      <xdr:row>41</xdr:row>
      <xdr:rowOff>438150</xdr:rowOff>
    </xdr:to>
    <xdr:sp macro="" textlink="">
      <xdr:nvSpPr>
        <xdr:cNvPr id="15" name="Arrow: Left 14">
          <a:extLst>
            <a:ext uri="{FF2B5EF4-FFF2-40B4-BE49-F238E27FC236}">
              <a16:creationId xmlns:a16="http://schemas.microsoft.com/office/drawing/2014/main" id="{0520E501-5ACE-4D24-9497-D531547CFE3C}"/>
            </a:ext>
          </a:extLst>
        </xdr:cNvPr>
        <xdr:cNvSpPr/>
      </xdr:nvSpPr>
      <xdr:spPr>
        <a:xfrm>
          <a:off x="7858125" y="9486900"/>
          <a:ext cx="692150" cy="247650"/>
        </a:xfrm>
        <a:prstGeom prst="leftArrow">
          <a:avLst/>
        </a:prstGeom>
        <a:solidFill>
          <a:schemeClr val="accent2">
            <a:lumMod val="60000"/>
            <a:lumOff val="40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304800</xdr:colOff>
      <xdr:row>15</xdr:row>
      <xdr:rowOff>9525</xdr:rowOff>
    </xdr:from>
    <xdr:to>
      <xdr:col>3</xdr:col>
      <xdr:colOff>485776</xdr:colOff>
      <xdr:row>16</xdr:row>
      <xdr:rowOff>22224</xdr:rowOff>
    </xdr:to>
    <xdr:sp macro="" textlink="">
      <xdr:nvSpPr>
        <xdr:cNvPr id="16" name="&quot;Not Allowed&quot; Symbol 15">
          <a:extLst>
            <a:ext uri="{FF2B5EF4-FFF2-40B4-BE49-F238E27FC236}">
              <a16:creationId xmlns:a16="http://schemas.microsoft.com/office/drawing/2014/main" id="{1EF43C89-05B7-411D-AA8A-E3D040704C9C}"/>
            </a:ext>
          </a:extLst>
        </xdr:cNvPr>
        <xdr:cNvSpPr/>
      </xdr:nvSpPr>
      <xdr:spPr>
        <a:xfrm>
          <a:off x="8801100" y="5162550"/>
          <a:ext cx="180976" cy="193674"/>
        </a:xfrm>
        <a:prstGeom prst="noSmoking">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3</xdr:col>
      <xdr:colOff>276225</xdr:colOff>
      <xdr:row>52</xdr:row>
      <xdr:rowOff>0</xdr:rowOff>
    </xdr:from>
    <xdr:to>
      <xdr:col>3</xdr:col>
      <xdr:colOff>457201</xdr:colOff>
      <xdr:row>53</xdr:row>
      <xdr:rowOff>12699</xdr:rowOff>
    </xdr:to>
    <xdr:sp macro="" textlink="">
      <xdr:nvSpPr>
        <xdr:cNvPr id="18" name="&quot;Not Allowed&quot; Symbol 17">
          <a:extLst>
            <a:ext uri="{FF2B5EF4-FFF2-40B4-BE49-F238E27FC236}">
              <a16:creationId xmlns:a16="http://schemas.microsoft.com/office/drawing/2014/main" id="{3190643C-4A76-425E-A8B6-2E608DAB01BE}"/>
            </a:ext>
          </a:extLst>
        </xdr:cNvPr>
        <xdr:cNvSpPr/>
      </xdr:nvSpPr>
      <xdr:spPr>
        <a:xfrm>
          <a:off x="8772525" y="12849225"/>
          <a:ext cx="180976" cy="193674"/>
        </a:xfrm>
        <a:prstGeom prst="noSmoking">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5</xdr:col>
      <xdr:colOff>19050</xdr:colOff>
      <xdr:row>12</xdr:row>
      <xdr:rowOff>266700</xdr:rowOff>
    </xdr:from>
    <xdr:to>
      <xdr:col>15</xdr:col>
      <xdr:colOff>558800</xdr:colOff>
      <xdr:row>14</xdr:row>
      <xdr:rowOff>285750</xdr:rowOff>
    </xdr:to>
    <xdr:sp macro="" textlink="">
      <xdr:nvSpPr>
        <xdr:cNvPr id="3" name="TextBox 2">
          <a:extLst>
            <a:ext uri="{FF2B5EF4-FFF2-40B4-BE49-F238E27FC236}">
              <a16:creationId xmlns:a16="http://schemas.microsoft.com/office/drawing/2014/main" id="{4B101AEB-0694-9B0D-6FA7-B6D8B52FD3DD}"/>
            </a:ext>
          </a:extLst>
        </xdr:cNvPr>
        <xdr:cNvSpPr txBox="1"/>
      </xdr:nvSpPr>
      <xdr:spPr>
        <a:xfrm>
          <a:off x="10010775" y="4191000"/>
          <a:ext cx="6635750" cy="685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Starting</a:t>
          </a:r>
          <a:r>
            <a:rPr lang="en-US" sz="1100" b="1" baseline="0"/>
            <a:t> Out </a:t>
          </a:r>
          <a:r>
            <a:rPr lang="en-US" sz="1100" b="1"/>
            <a:t>Helpful Hint: </a:t>
          </a:r>
          <a:r>
            <a:rPr lang="en-US" sz="1100"/>
            <a:t>If you have more than one Bargaining Unit </a:t>
          </a:r>
          <a:r>
            <a:rPr lang="en-US" sz="1100" baseline="0"/>
            <a:t> settling and you need to complete multiple forms, start your first form by filling the data on the Impact to Multiyear Projection  Tab for your last SACS MYP and then copy  the worksheet for the additional bargaining units</a:t>
          </a:r>
          <a:endParaRPr lang="en-US" sz="1100"/>
        </a:p>
      </xdr:txBody>
    </xdr:sp>
    <xdr:clientData/>
  </xdr:twoCellAnchor>
  <xdr:twoCellAnchor>
    <xdr:from>
      <xdr:col>1</xdr:col>
      <xdr:colOff>7292579</xdr:colOff>
      <xdr:row>47</xdr:row>
      <xdr:rowOff>55396</xdr:rowOff>
    </xdr:from>
    <xdr:to>
      <xdr:col>3</xdr:col>
      <xdr:colOff>30506</xdr:colOff>
      <xdr:row>48</xdr:row>
      <xdr:rowOff>141385</xdr:rowOff>
    </xdr:to>
    <xdr:sp macro="" textlink="">
      <xdr:nvSpPr>
        <xdr:cNvPr id="7" name="Arrow: Left 6">
          <a:extLst>
            <a:ext uri="{FF2B5EF4-FFF2-40B4-BE49-F238E27FC236}">
              <a16:creationId xmlns:a16="http://schemas.microsoft.com/office/drawing/2014/main" id="{82E5281F-2494-4A44-B1F2-2A30E09A87ED}"/>
            </a:ext>
          </a:extLst>
        </xdr:cNvPr>
        <xdr:cNvSpPr/>
      </xdr:nvSpPr>
      <xdr:spPr>
        <a:xfrm rot="731227">
          <a:off x="7797404" y="15152521"/>
          <a:ext cx="729402" cy="286014"/>
        </a:xfrm>
        <a:prstGeom prst="leftArrow">
          <a:avLst/>
        </a:prstGeom>
        <a:solidFill>
          <a:schemeClr val="accent2">
            <a:lumMod val="60000"/>
            <a:lumOff val="40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0</xdr:row>
      <xdr:rowOff>0</xdr:rowOff>
    </xdr:from>
    <xdr:to>
      <xdr:col>5</xdr:col>
      <xdr:colOff>704274</xdr:colOff>
      <xdr:row>0</xdr:row>
      <xdr:rowOff>525276</xdr:rowOff>
    </xdr:to>
    <xdr:pic>
      <xdr:nvPicPr>
        <xdr:cNvPr id="2" name="Picture 1" descr="Macintosh HD:Design Projects:SCCOE Logos + Maps:SCCOE Logo - 2009 on:SCCOE logo - Horizontal:SCCOE logo - Horiz hires.png">
          <a:extLst>
            <a:ext uri="{FF2B5EF4-FFF2-40B4-BE49-F238E27FC236}">
              <a16:creationId xmlns:a16="http://schemas.microsoft.com/office/drawing/2014/main" id="{4D81D840-B116-42FC-BECE-CDB5B2E05A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0" y="0"/>
          <a:ext cx="3063408" cy="525276"/>
        </a:xfrm>
        <a:prstGeom prst="rect">
          <a:avLst/>
        </a:prstGeom>
        <a:noFill/>
        <a:ln>
          <a:noFill/>
        </a:ln>
      </xdr:spPr>
    </xdr:pic>
    <xdr:clientData/>
  </xdr:twoCellAnchor>
  <xdr:twoCellAnchor>
    <xdr:from>
      <xdr:col>15</xdr:col>
      <xdr:colOff>95249</xdr:colOff>
      <xdr:row>131</xdr:row>
      <xdr:rowOff>152400</xdr:rowOff>
    </xdr:from>
    <xdr:to>
      <xdr:col>16</xdr:col>
      <xdr:colOff>1066799</xdr:colOff>
      <xdr:row>144</xdr:row>
      <xdr:rowOff>19050</xdr:rowOff>
    </xdr:to>
    <xdr:sp macro="" textlink="">
      <xdr:nvSpPr>
        <xdr:cNvPr id="3" name="TextBox 2">
          <a:extLst>
            <a:ext uri="{FF2B5EF4-FFF2-40B4-BE49-F238E27FC236}">
              <a16:creationId xmlns:a16="http://schemas.microsoft.com/office/drawing/2014/main" id="{FA5FA2B5-CD7A-9C80-9AA9-D44078FA6DD8}"/>
            </a:ext>
          </a:extLst>
        </xdr:cNvPr>
        <xdr:cNvSpPr txBox="1"/>
      </xdr:nvSpPr>
      <xdr:spPr>
        <a:xfrm>
          <a:off x="16811624" y="27822525"/>
          <a:ext cx="183832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you are preparing multiple Disclosure Forms,</a:t>
          </a:r>
          <a:r>
            <a:rPr lang="en-US" sz="1100" baseline="0"/>
            <a:t> t</a:t>
          </a:r>
          <a:r>
            <a:rPr lang="en-US" sz="1100"/>
            <a:t>he</a:t>
          </a:r>
          <a:r>
            <a:rPr lang="en-US" sz="1100" baseline="0"/>
            <a:t> information  in this box,  Column  0 Rows 128- 159, pulls from information entered  on this tab and summarizes it for quick input into your additional Collective Bagaining Disclosure Forms.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209550</xdr:colOff>
      <xdr:row>11</xdr:row>
      <xdr:rowOff>171450</xdr:rowOff>
    </xdr:from>
    <xdr:to>
      <xdr:col>16</xdr:col>
      <xdr:colOff>3562350</xdr:colOff>
      <xdr:row>22</xdr:row>
      <xdr:rowOff>133350</xdr:rowOff>
    </xdr:to>
    <xdr:sp macro="" textlink="">
      <xdr:nvSpPr>
        <xdr:cNvPr id="2" name="TextBox 1">
          <a:extLst>
            <a:ext uri="{FF2B5EF4-FFF2-40B4-BE49-F238E27FC236}">
              <a16:creationId xmlns:a16="http://schemas.microsoft.com/office/drawing/2014/main" id="{56EFAFA7-89AE-CB61-D070-AEAC094E6A31}"/>
            </a:ext>
          </a:extLst>
        </xdr:cNvPr>
        <xdr:cNvSpPr txBox="1"/>
      </xdr:nvSpPr>
      <xdr:spPr>
        <a:xfrm>
          <a:off x="14201775" y="2857500"/>
          <a:ext cx="3352800" cy="195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Please NOTE:  The title reflected in Col. 1 can be modified if the agreement is being approved along with the Adopted Budget Process.  </a:t>
          </a:r>
        </a:p>
        <a:p>
          <a:endParaRPr lang="en-US" sz="1200"/>
        </a:p>
        <a:p>
          <a:r>
            <a:rPr lang="en-US" sz="1200"/>
            <a:t>In this case, Col. 4 should reflect the Adopted Budget including the salary agreements, and Col. 1 (the blue columns) would reflect the Adopted Budget less Col. 2</a:t>
          </a:r>
          <a:r>
            <a:rPr lang="en-US" sz="1200" baseline="0"/>
            <a:t> (</a:t>
          </a:r>
          <a:r>
            <a:rPr lang="en-US" sz="1200"/>
            <a:t>the actual cost of the agreement) and Col.3 (the cost of other BU Agreements).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123826</xdr:colOff>
      <xdr:row>0</xdr:row>
      <xdr:rowOff>19050</xdr:rowOff>
    </xdr:from>
    <xdr:to>
      <xdr:col>5</xdr:col>
      <xdr:colOff>914400</xdr:colOff>
      <xdr:row>0</xdr:row>
      <xdr:rowOff>520700</xdr:rowOff>
    </xdr:to>
    <xdr:pic>
      <xdr:nvPicPr>
        <xdr:cNvPr id="2" name="Picture 1" descr="Macintosh HD:Design Projects:SCCOE Logos + Maps:SCCOE Logo - 2009 on:SCCOE logo - Horizontal:SCCOE logo - Horiz hires.png">
          <a:extLst>
            <a:ext uri="{FF2B5EF4-FFF2-40B4-BE49-F238E27FC236}">
              <a16:creationId xmlns:a16="http://schemas.microsoft.com/office/drawing/2014/main" id="{F22D956F-6FCD-4FEF-B444-F2009613ED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1" y="19050"/>
          <a:ext cx="3152774" cy="504825"/>
        </a:xfrm>
        <a:prstGeom prst="rect">
          <a:avLst/>
        </a:prstGeom>
        <a:noFill/>
        <a:ln>
          <a:noFill/>
        </a:ln>
      </xdr:spPr>
    </xdr:pic>
    <xdr:clientData/>
  </xdr:twoCellAnchor>
  <xdr:twoCellAnchor>
    <xdr:from>
      <xdr:col>5</xdr:col>
      <xdr:colOff>685800</xdr:colOff>
      <xdr:row>59</xdr:row>
      <xdr:rowOff>136524</xdr:rowOff>
    </xdr:from>
    <xdr:to>
      <xdr:col>8</xdr:col>
      <xdr:colOff>19050</xdr:colOff>
      <xdr:row>61</xdr:row>
      <xdr:rowOff>88899</xdr:rowOff>
    </xdr:to>
    <xdr:sp macro="" textlink="">
      <xdr:nvSpPr>
        <xdr:cNvPr id="5" name="TextBox 4">
          <a:extLst>
            <a:ext uri="{FF2B5EF4-FFF2-40B4-BE49-F238E27FC236}">
              <a16:creationId xmlns:a16="http://schemas.microsoft.com/office/drawing/2014/main" id="{58A5EAC1-5B16-1B92-E758-F8B97B2C0F2D}"/>
            </a:ext>
          </a:extLst>
        </xdr:cNvPr>
        <xdr:cNvSpPr txBox="1"/>
      </xdr:nvSpPr>
      <xdr:spPr>
        <a:xfrm>
          <a:off x="4391025" y="9423399"/>
          <a:ext cx="23145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General Fund only    Total All</a:t>
          </a:r>
          <a:r>
            <a:rPr lang="en-US" sz="1100" baseline="0"/>
            <a:t> Funds</a:t>
          </a:r>
          <a:r>
            <a:rPr lang="en-US" sz="1100"/>
            <a:t> </a:t>
          </a:r>
          <a:r>
            <a:rPr lang="en-US" sz="1100">
              <a:ln>
                <a:noFill/>
              </a:ln>
              <a:noFill/>
            </a:rPr>
            <a:t>fundsunds</a:t>
          </a:r>
          <a:r>
            <a:rPr lang="en-US" sz="1100"/>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66676</xdr:colOff>
      <xdr:row>0</xdr:row>
      <xdr:rowOff>38100</xdr:rowOff>
    </xdr:from>
    <xdr:to>
      <xdr:col>12</xdr:col>
      <xdr:colOff>466726</xdr:colOff>
      <xdr:row>18</xdr:row>
      <xdr:rowOff>9525</xdr:rowOff>
    </xdr:to>
    <xdr:pic>
      <xdr:nvPicPr>
        <xdr:cNvPr id="2" name="Picture 1">
          <a:extLst>
            <a:ext uri="{FF2B5EF4-FFF2-40B4-BE49-F238E27FC236}">
              <a16:creationId xmlns:a16="http://schemas.microsoft.com/office/drawing/2014/main" id="{D4F90474-8831-4838-8CD0-FB16AA2968F0}"/>
            </a:ext>
          </a:extLst>
        </xdr:cNvPr>
        <xdr:cNvPicPr>
          <a:picLocks noChangeAspect="1"/>
        </xdr:cNvPicPr>
      </xdr:nvPicPr>
      <xdr:blipFill>
        <a:blip xmlns:r="http://schemas.openxmlformats.org/officeDocument/2006/relationships" r:embed="rId1"/>
        <a:stretch>
          <a:fillRect/>
        </a:stretch>
      </xdr:blipFill>
      <xdr:spPr>
        <a:xfrm>
          <a:off x="6934201" y="38100"/>
          <a:ext cx="6496050" cy="8001000"/>
        </a:xfrm>
        <a:prstGeom prst="rect">
          <a:avLst/>
        </a:prstGeom>
      </xdr:spPr>
    </xdr:pic>
    <xdr:clientData/>
  </xdr:twoCellAnchor>
  <xdr:twoCellAnchor editAs="oneCell">
    <xdr:from>
      <xdr:col>13</xdr:col>
      <xdr:colOff>66675</xdr:colOff>
      <xdr:row>0</xdr:row>
      <xdr:rowOff>95250</xdr:rowOff>
    </xdr:from>
    <xdr:to>
      <xdr:col>23</xdr:col>
      <xdr:colOff>571500</xdr:colOff>
      <xdr:row>17</xdr:row>
      <xdr:rowOff>47625</xdr:rowOff>
    </xdr:to>
    <xdr:pic>
      <xdr:nvPicPr>
        <xdr:cNvPr id="3" name="Picture 2">
          <a:extLst>
            <a:ext uri="{FF2B5EF4-FFF2-40B4-BE49-F238E27FC236}">
              <a16:creationId xmlns:a16="http://schemas.microsoft.com/office/drawing/2014/main" id="{D3202FD2-B952-464F-9E0A-39142D89630F}"/>
            </a:ext>
          </a:extLst>
        </xdr:cNvPr>
        <xdr:cNvPicPr>
          <a:picLocks noChangeAspect="1"/>
        </xdr:cNvPicPr>
      </xdr:nvPicPr>
      <xdr:blipFill>
        <a:blip xmlns:r="http://schemas.openxmlformats.org/officeDocument/2006/relationships" r:embed="rId2"/>
        <a:stretch>
          <a:fillRect/>
        </a:stretch>
      </xdr:blipFill>
      <xdr:spPr>
        <a:xfrm>
          <a:off x="13639800" y="95250"/>
          <a:ext cx="6600825" cy="7800975"/>
        </a:xfrm>
        <a:prstGeom prst="rect">
          <a:avLst/>
        </a:prstGeom>
      </xdr:spPr>
    </xdr:pic>
    <xdr:clientData/>
  </xdr:twoCellAnchor>
  <xdr:twoCellAnchor editAs="oneCell">
    <xdr:from>
      <xdr:col>24</xdr:col>
      <xdr:colOff>27953</xdr:colOff>
      <xdr:row>0</xdr:row>
      <xdr:rowOff>44451</xdr:rowOff>
    </xdr:from>
    <xdr:to>
      <xdr:col>34</xdr:col>
      <xdr:colOff>444500</xdr:colOff>
      <xdr:row>18</xdr:row>
      <xdr:rowOff>19050</xdr:rowOff>
    </xdr:to>
    <xdr:pic>
      <xdr:nvPicPr>
        <xdr:cNvPr id="4" name="Picture 3">
          <a:extLst>
            <a:ext uri="{FF2B5EF4-FFF2-40B4-BE49-F238E27FC236}">
              <a16:creationId xmlns:a16="http://schemas.microsoft.com/office/drawing/2014/main" id="{92560443-2C1A-48AC-8515-694FA2FD1A77}"/>
            </a:ext>
          </a:extLst>
        </xdr:cNvPr>
        <xdr:cNvPicPr>
          <a:picLocks noChangeAspect="1"/>
        </xdr:cNvPicPr>
      </xdr:nvPicPr>
      <xdr:blipFill>
        <a:blip xmlns:r="http://schemas.openxmlformats.org/officeDocument/2006/relationships" r:embed="rId3"/>
        <a:stretch>
          <a:fillRect/>
        </a:stretch>
      </xdr:blipFill>
      <xdr:spPr>
        <a:xfrm>
          <a:off x="20306678" y="44451"/>
          <a:ext cx="6512547" cy="8004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499B3-3EFE-4D2D-81E9-D362DF899569}">
  <dimension ref="A1:P57"/>
  <sheetViews>
    <sheetView topLeftCell="B18" workbookViewId="0">
      <selection activeCell="K33" sqref="K33"/>
    </sheetView>
  </sheetViews>
  <sheetFormatPr defaultRowHeight="14.5" x14ac:dyDescent="0.35"/>
  <cols>
    <col min="1" max="1" width="7.26953125" customWidth="1"/>
    <col min="2" max="2" width="106.1796875" style="1" customWidth="1"/>
    <col min="3" max="3" width="9.81640625" style="1" customWidth="1"/>
    <col min="4" max="4" width="12.7265625" style="1" customWidth="1"/>
  </cols>
  <sheetData>
    <row r="1" spans="1:4" ht="48" customHeight="1" x14ac:dyDescent="0.35">
      <c r="A1" s="638"/>
      <c r="B1" s="638"/>
    </row>
    <row r="2" spans="1:4" ht="20" x14ac:dyDescent="0.35">
      <c r="A2" s="639" t="s">
        <v>0</v>
      </c>
      <c r="B2" s="639"/>
    </row>
    <row r="3" spans="1:4" ht="63.5" x14ac:dyDescent="0.35">
      <c r="A3" s="2" t="s">
        <v>1</v>
      </c>
      <c r="B3" s="3" t="s">
        <v>2</v>
      </c>
    </row>
    <row r="4" spans="1:4" x14ac:dyDescent="0.35">
      <c r="B4" s="3"/>
    </row>
    <row r="5" spans="1:4" ht="26" x14ac:dyDescent="0.35">
      <c r="B5" s="3" t="s">
        <v>3</v>
      </c>
    </row>
    <row r="6" spans="1:4" x14ac:dyDescent="0.35">
      <c r="B6" s="3"/>
    </row>
    <row r="7" spans="1:4" ht="51" x14ac:dyDescent="0.35">
      <c r="B7" s="3" t="s">
        <v>4</v>
      </c>
    </row>
    <row r="9" spans="1:4" x14ac:dyDescent="0.35">
      <c r="B9" s="2" t="s">
        <v>384</v>
      </c>
    </row>
    <row r="10" spans="1:4" x14ac:dyDescent="0.35">
      <c r="B10" s="4" t="s">
        <v>5</v>
      </c>
    </row>
    <row r="11" spans="1:4" x14ac:dyDescent="0.35">
      <c r="B11" s="2"/>
    </row>
    <row r="13" spans="1:4" ht="38.5" x14ac:dyDescent="0.35">
      <c r="B13" s="3" t="s">
        <v>387</v>
      </c>
    </row>
    <row r="15" spans="1:4" ht="44.5" customHeight="1" x14ac:dyDescent="0.35">
      <c r="B15" s="5" t="s">
        <v>6</v>
      </c>
      <c r="C15" s="189" t="s">
        <v>7</v>
      </c>
      <c r="D15" s="189" t="s">
        <v>8</v>
      </c>
    </row>
    <row r="16" spans="1:4" x14ac:dyDescent="0.35">
      <c r="A16" s="64" t="s">
        <v>9</v>
      </c>
      <c r="B16" s="257" t="s">
        <v>10</v>
      </c>
      <c r="C16" s="6"/>
      <c r="D16" s="6"/>
    </row>
    <row r="17" spans="1:16" ht="15" thickBot="1" x14ac:dyDescent="0.4">
      <c r="B17" s="258"/>
      <c r="C17" s="6"/>
      <c r="D17" s="6"/>
    </row>
    <row r="18" spans="1:16" ht="15" thickTop="1" x14ac:dyDescent="0.35">
      <c r="A18" s="64" t="s">
        <v>11</v>
      </c>
      <c r="B18" s="259" t="s">
        <v>12</v>
      </c>
      <c r="C18" s="8" t="s">
        <v>13</v>
      </c>
      <c r="D18" s="3" t="s">
        <v>14</v>
      </c>
      <c r="F18" s="641" t="s">
        <v>342</v>
      </c>
      <c r="G18" s="642"/>
      <c r="H18" s="642"/>
      <c r="I18" s="642"/>
      <c r="J18" s="642"/>
      <c r="K18" s="642"/>
      <c r="L18" s="642"/>
      <c r="M18" s="642"/>
      <c r="N18" s="642"/>
      <c r="O18" s="642"/>
      <c r="P18" s="643"/>
    </row>
    <row r="19" spans="1:16" ht="15" thickBot="1" x14ac:dyDescent="0.4">
      <c r="B19" s="636" t="s">
        <v>15</v>
      </c>
      <c r="F19" s="644"/>
      <c r="G19" s="645"/>
      <c r="H19" s="645"/>
      <c r="I19" s="645"/>
      <c r="J19" s="645"/>
      <c r="K19" s="645"/>
      <c r="L19" s="645"/>
      <c r="M19" s="645"/>
      <c r="N19" s="645"/>
      <c r="O19" s="645"/>
      <c r="P19" s="646"/>
    </row>
    <row r="20" spans="1:16" ht="15" thickTop="1" x14ac:dyDescent="0.35">
      <c r="B20" s="260" t="s">
        <v>16</v>
      </c>
    </row>
    <row r="21" spans="1:16" x14ac:dyDescent="0.35">
      <c r="B21" s="261" t="s">
        <v>530</v>
      </c>
    </row>
    <row r="22" spans="1:16" ht="29" x14ac:dyDescent="0.35">
      <c r="B22" s="89" t="s">
        <v>523</v>
      </c>
    </row>
    <row r="23" spans="1:16" ht="58" x14ac:dyDescent="0.35">
      <c r="B23" s="1" t="s">
        <v>524</v>
      </c>
    </row>
    <row r="24" spans="1:16" x14ac:dyDescent="0.35">
      <c r="B24" s="89" t="s">
        <v>389</v>
      </c>
    </row>
    <row r="25" spans="1:16" x14ac:dyDescent="0.35">
      <c r="B25" s="89" t="s">
        <v>17</v>
      </c>
    </row>
    <row r="27" spans="1:16" ht="16" customHeight="1" x14ac:dyDescent="0.35">
      <c r="A27" s="64" t="s">
        <v>18</v>
      </c>
      <c r="B27" s="259" t="s">
        <v>19</v>
      </c>
      <c r="C27" s="187" t="s">
        <v>20</v>
      </c>
      <c r="D27" s="3" t="s">
        <v>354</v>
      </c>
    </row>
    <row r="28" spans="1:16" ht="29" x14ac:dyDescent="0.35">
      <c r="B28" s="260" t="s">
        <v>525</v>
      </c>
      <c r="C28" s="188"/>
    </row>
    <row r="29" spans="1:16" ht="20.25" customHeight="1" x14ac:dyDescent="0.35">
      <c r="B29" s="636" t="s">
        <v>392</v>
      </c>
      <c r="C29" s="188"/>
    </row>
    <row r="30" spans="1:16" ht="54" customHeight="1" x14ac:dyDescent="0.35">
      <c r="B30" s="89" t="s">
        <v>386</v>
      </c>
      <c r="C30" s="188"/>
    </row>
    <row r="31" spans="1:16" ht="34" customHeight="1" x14ac:dyDescent="0.35">
      <c r="B31" s="89" t="s">
        <v>385</v>
      </c>
      <c r="C31" s="188"/>
    </row>
    <row r="32" spans="1:16" x14ac:dyDescent="0.35">
      <c r="B32" s="261" t="s">
        <v>531</v>
      </c>
      <c r="C32" s="188"/>
    </row>
    <row r="33" spans="1:16" ht="55.5" customHeight="1" x14ac:dyDescent="0.35">
      <c r="B33" s="89" t="s">
        <v>383</v>
      </c>
      <c r="C33" s="188"/>
    </row>
    <row r="34" spans="1:16" ht="44.5" customHeight="1" x14ac:dyDescent="0.35">
      <c r="B34" s="89" t="s">
        <v>526</v>
      </c>
      <c r="C34" s="188"/>
    </row>
    <row r="35" spans="1:16" x14ac:dyDescent="0.35">
      <c r="B35" s="89" t="s">
        <v>372</v>
      </c>
      <c r="C35" s="188"/>
    </row>
    <row r="36" spans="1:16" x14ac:dyDescent="0.35">
      <c r="B36" s="89" t="s">
        <v>356</v>
      </c>
      <c r="C36" s="188"/>
    </row>
    <row r="37" spans="1:16" ht="29" x14ac:dyDescent="0.35">
      <c r="B37" s="89" t="s">
        <v>355</v>
      </c>
      <c r="C37" s="188"/>
    </row>
    <row r="38" spans="1:16" ht="15" thickBot="1" x14ac:dyDescent="0.4">
      <c r="B38" s="89"/>
      <c r="C38" s="9"/>
    </row>
    <row r="39" spans="1:16" ht="16" customHeight="1" thickTop="1" x14ac:dyDescent="0.35">
      <c r="A39" s="64" t="s">
        <v>22</v>
      </c>
      <c r="B39" s="259" t="s">
        <v>334</v>
      </c>
      <c r="C39" s="10" t="s">
        <v>20</v>
      </c>
      <c r="D39" s="3" t="s">
        <v>21</v>
      </c>
      <c r="F39" s="641" t="s">
        <v>342</v>
      </c>
      <c r="G39" s="642"/>
      <c r="H39" s="642"/>
      <c r="I39" s="642"/>
      <c r="J39" s="642"/>
      <c r="K39" s="642"/>
      <c r="L39" s="642"/>
      <c r="M39" s="642"/>
      <c r="N39" s="642"/>
      <c r="O39" s="642"/>
      <c r="P39" s="643"/>
    </row>
    <row r="40" spans="1:16" ht="19" customHeight="1" thickBot="1" x14ac:dyDescent="0.4">
      <c r="B40" s="260" t="s">
        <v>335</v>
      </c>
      <c r="C40" s="9"/>
      <c r="F40" s="644"/>
      <c r="G40" s="645"/>
      <c r="H40" s="645"/>
      <c r="I40" s="645"/>
      <c r="J40" s="645"/>
      <c r="K40" s="645"/>
      <c r="L40" s="645"/>
      <c r="M40" s="645"/>
      <c r="N40" s="645"/>
      <c r="O40" s="645"/>
      <c r="P40" s="646"/>
    </row>
    <row r="41" spans="1:16" ht="15" thickTop="1" x14ac:dyDescent="0.35">
      <c r="B41" s="89"/>
      <c r="C41" s="9"/>
    </row>
    <row r="42" spans="1:16" ht="46.5" customHeight="1" x14ac:dyDescent="0.35">
      <c r="A42" s="640" t="s">
        <v>361</v>
      </c>
      <c r="B42" s="640"/>
    </row>
    <row r="43" spans="1:16" x14ac:dyDescent="0.35">
      <c r="B43" s="89"/>
    </row>
    <row r="44" spans="1:16" x14ac:dyDescent="0.35">
      <c r="A44" s="64" t="s">
        <v>23</v>
      </c>
      <c r="B44" s="262" t="s">
        <v>24</v>
      </c>
      <c r="C44" s="8" t="s">
        <v>20</v>
      </c>
      <c r="D44" s="8" t="s">
        <v>20</v>
      </c>
    </row>
    <row r="45" spans="1:16" ht="29" x14ac:dyDescent="0.35">
      <c r="B45" s="89" t="s">
        <v>25</v>
      </c>
    </row>
    <row r="46" spans="1:16" ht="30.65" customHeight="1" x14ac:dyDescent="0.35">
      <c r="B46" s="89" t="s">
        <v>26</v>
      </c>
    </row>
    <row r="47" spans="1:16" ht="30.65" customHeight="1" x14ac:dyDescent="0.35">
      <c r="B47" s="89" t="s">
        <v>394</v>
      </c>
    </row>
    <row r="48" spans="1:16" ht="16" customHeight="1" x14ac:dyDescent="0.35">
      <c r="B48" s="89" t="s">
        <v>393</v>
      </c>
    </row>
    <row r="49" spans="1:4" ht="47.5" customHeight="1" x14ac:dyDescent="0.35">
      <c r="B49" s="89" t="s">
        <v>27</v>
      </c>
    </row>
    <row r="50" spans="1:4" ht="29" x14ac:dyDescent="0.35">
      <c r="B50" s="89" t="s">
        <v>28</v>
      </c>
    </row>
    <row r="52" spans="1:4" x14ac:dyDescent="0.35">
      <c r="A52" s="64" t="s">
        <v>29</v>
      </c>
      <c r="B52" s="96" t="s">
        <v>30</v>
      </c>
    </row>
    <row r="53" spans="1:4" x14ac:dyDescent="0.35">
      <c r="B53" s="89" t="s">
        <v>31</v>
      </c>
      <c r="C53" s="6"/>
      <c r="D53" s="6"/>
    </row>
    <row r="55" spans="1:4" x14ac:dyDescent="0.35">
      <c r="A55" s="637" t="s">
        <v>32</v>
      </c>
      <c r="B55" s="637"/>
    </row>
    <row r="56" spans="1:4" x14ac:dyDescent="0.35">
      <c r="B56" s="89" t="s">
        <v>33</v>
      </c>
      <c r="C56" s="8" t="s">
        <v>13</v>
      </c>
      <c r="D56" s="8" t="s">
        <v>20</v>
      </c>
    </row>
    <row r="57" spans="1:4" ht="58" x14ac:dyDescent="0.35">
      <c r="B57" s="89" t="s">
        <v>360</v>
      </c>
      <c r="C57" s="8" t="s">
        <v>13</v>
      </c>
      <c r="D57" s="8" t="s">
        <v>20</v>
      </c>
    </row>
  </sheetData>
  <sheetProtection algorithmName="SHA-512" hashValue="xEIi0/6CG4QPfaVNOsGqt/01bKCaDa9VRzGGNHNfBf4R0GWYbOVTaaFqege4J4UYS80KgiwrYnSYjsYdbE8JUw==" saltValue="bzZRSIiMVWc3QXIxKtmnkw==" spinCount="100000" sheet="1" objects="1" scenarios="1" selectLockedCells="1" selectUnlockedCells="1"/>
  <mergeCells count="6">
    <mergeCell ref="A55:B55"/>
    <mergeCell ref="A1:B1"/>
    <mergeCell ref="A2:B2"/>
    <mergeCell ref="A42:B42"/>
    <mergeCell ref="F18:P19"/>
    <mergeCell ref="F39:P40"/>
  </mergeCells>
  <pageMargins left="0.2" right="0.2"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B525-BD43-48D3-A11B-C351B3300D80}">
  <dimension ref="A1:AD270"/>
  <sheetViews>
    <sheetView topLeftCell="B86" workbookViewId="0">
      <selection activeCell="I61" sqref="I61"/>
    </sheetView>
  </sheetViews>
  <sheetFormatPr defaultColWidth="8.81640625" defaultRowHeight="14.5" x14ac:dyDescent="0.35"/>
  <cols>
    <col min="1" max="1" width="7.7265625" style="169" customWidth="1"/>
    <col min="2" max="4" width="11.7265625" style="155" customWidth="1"/>
    <col min="5" max="5" width="15.81640625" style="155" customWidth="1"/>
    <col min="6" max="6" width="17.1796875" style="155" customWidth="1"/>
    <col min="7" max="7" width="14.54296875" style="155" customWidth="1"/>
    <col min="8" max="8" width="15.54296875" style="155" customWidth="1"/>
    <col min="9" max="10" width="15.54296875" style="168" customWidth="1"/>
    <col min="11" max="17" width="17.453125" style="155" customWidth="1"/>
    <col min="18" max="18" width="41.54296875" style="155" customWidth="1"/>
    <col min="19" max="19" width="16.1796875" style="155" customWidth="1"/>
    <col min="20" max="20" width="14.26953125" style="155" customWidth="1"/>
    <col min="21" max="21" width="14.81640625" style="155" customWidth="1"/>
    <col min="22" max="22" width="14.7265625" style="155" customWidth="1"/>
    <col min="23" max="23" width="13.453125" style="155" customWidth="1"/>
    <col min="24" max="16384" width="8.81640625" style="155"/>
  </cols>
  <sheetData>
    <row r="1" spans="1:16" ht="42" customHeight="1" x14ac:dyDescent="0.35">
      <c r="I1" s="429" t="s">
        <v>34</v>
      </c>
      <c r="J1" s="429"/>
    </row>
    <row r="2" spans="1:16" s="168" customFormat="1" ht="14.5" customHeight="1" x14ac:dyDescent="0.35">
      <c r="A2" s="430" t="s">
        <v>35</v>
      </c>
      <c r="B2" s="431"/>
      <c r="C2" s="431"/>
      <c r="D2" s="431"/>
      <c r="E2" s="431"/>
      <c r="F2" s="431"/>
      <c r="G2" s="431"/>
      <c r="H2" s="431"/>
      <c r="I2" s="168" t="s">
        <v>36</v>
      </c>
    </row>
    <row r="3" spans="1:16" ht="7.5" customHeight="1" x14ac:dyDescent="0.35"/>
    <row r="4" spans="1:16" s="156" customFormat="1" ht="13.5" customHeight="1" x14ac:dyDescent="0.35">
      <c r="A4" s="757" t="s">
        <v>38</v>
      </c>
      <c r="B4" s="757"/>
      <c r="C4" s="757"/>
      <c r="D4" s="757"/>
      <c r="E4" s="757"/>
      <c r="F4" s="757"/>
      <c r="G4" s="757"/>
      <c r="H4" s="757"/>
      <c r="I4" s="168" t="s">
        <v>37</v>
      </c>
      <c r="J4" s="168"/>
    </row>
    <row r="5" spans="1:16" ht="15" customHeight="1" thickBot="1" x14ac:dyDescent="0.4">
      <c r="A5" s="432" t="s">
        <v>39</v>
      </c>
      <c r="B5" s="102" t="s">
        <v>528</v>
      </c>
      <c r="C5" s="67"/>
      <c r="D5" s="67"/>
      <c r="E5" s="67"/>
      <c r="F5" s="67"/>
      <c r="G5" s="715" t="s">
        <v>336</v>
      </c>
      <c r="H5" s="715"/>
    </row>
    <row r="6" spans="1:16" x14ac:dyDescent="0.35">
      <c r="B6" s="434" t="s">
        <v>40</v>
      </c>
      <c r="C6" s="435"/>
      <c r="D6" s="435"/>
      <c r="E6" s="435"/>
      <c r="F6" s="435"/>
      <c r="G6" s="771" t="s">
        <v>463</v>
      </c>
      <c r="H6" s="772"/>
    </row>
    <row r="7" spans="1:16" ht="35.15" customHeight="1" x14ac:dyDescent="0.35">
      <c r="A7" s="436" t="s">
        <v>41</v>
      </c>
      <c r="B7" s="774" t="s">
        <v>529</v>
      </c>
      <c r="C7" s="775"/>
      <c r="D7" s="775"/>
      <c r="E7" s="775"/>
      <c r="F7" s="775"/>
      <c r="G7" s="632" t="s">
        <v>42</v>
      </c>
      <c r="H7" s="633" t="s">
        <v>43</v>
      </c>
      <c r="K7" s="801" t="s">
        <v>442</v>
      </c>
      <c r="L7" s="801"/>
      <c r="M7" s="801"/>
      <c r="N7" s="801"/>
      <c r="O7" s="801"/>
      <c r="P7" s="801"/>
    </row>
    <row r="8" spans="1:16" ht="14.25" customHeight="1" thickBot="1" x14ac:dyDescent="0.4">
      <c r="B8" s="775"/>
      <c r="C8" s="775"/>
      <c r="D8" s="775"/>
      <c r="E8" s="775"/>
      <c r="F8" s="775"/>
      <c r="G8" s="634"/>
      <c r="H8" s="635"/>
      <c r="K8" s="801"/>
      <c r="L8" s="801"/>
      <c r="M8" s="801"/>
      <c r="N8" s="801"/>
      <c r="O8" s="801"/>
      <c r="P8" s="801"/>
    </row>
    <row r="9" spans="1:16" ht="15" customHeight="1" x14ac:dyDescent="0.35">
      <c r="B9" s="168" t="s">
        <v>44</v>
      </c>
      <c r="C9" s="168"/>
      <c r="D9" s="168"/>
      <c r="E9" s="168"/>
      <c r="F9" s="168"/>
      <c r="G9" s="437" t="s">
        <v>45</v>
      </c>
      <c r="H9" s="631"/>
      <c r="K9" s="801"/>
      <c r="L9" s="801"/>
      <c r="M9" s="801"/>
      <c r="N9" s="801"/>
      <c r="O9" s="801"/>
      <c r="P9" s="801"/>
    </row>
    <row r="10" spans="1:16" ht="15" customHeight="1" x14ac:dyDescent="0.35">
      <c r="B10" s="168" t="s">
        <v>46</v>
      </c>
      <c r="C10" s="168"/>
      <c r="D10" s="168"/>
      <c r="E10" s="168"/>
      <c r="F10" s="168"/>
      <c r="G10" s="438"/>
      <c r="H10" s="1036">
        <f>IFERROR(H9+45,"")</f>
        <v>45</v>
      </c>
      <c r="K10" s="801"/>
      <c r="L10" s="801"/>
      <c r="M10" s="801"/>
      <c r="N10" s="801"/>
      <c r="O10" s="801"/>
      <c r="P10" s="801"/>
    </row>
    <row r="11" spans="1:16" ht="15" customHeight="1" thickBot="1" x14ac:dyDescent="0.4">
      <c r="B11" s="168" t="s">
        <v>47</v>
      </c>
      <c r="C11" s="168"/>
      <c r="D11" s="168"/>
      <c r="E11" s="168"/>
      <c r="F11" s="168"/>
      <c r="G11" s="437" t="s">
        <v>45</v>
      </c>
      <c r="H11" s="88"/>
    </row>
    <row r="12" spans="1:16" ht="15" customHeight="1" x14ac:dyDescent="0.35">
      <c r="B12" s="168" t="s">
        <v>330</v>
      </c>
      <c r="C12" s="168"/>
      <c r="D12" s="168"/>
      <c r="E12" s="168"/>
      <c r="F12" s="168"/>
      <c r="G12" s="437" t="s">
        <v>45</v>
      </c>
      <c r="H12" s="88"/>
      <c r="K12" s="812" t="s">
        <v>48</v>
      </c>
      <c r="L12" s="813"/>
      <c r="M12" s="813"/>
      <c r="N12" s="813"/>
      <c r="O12" s="813"/>
      <c r="P12" s="814"/>
    </row>
    <row r="13" spans="1:16" ht="6" customHeight="1" x14ac:dyDescent="0.35">
      <c r="B13" s="168"/>
      <c r="C13" s="168"/>
      <c r="D13" s="168"/>
      <c r="E13" s="168"/>
      <c r="F13" s="168"/>
      <c r="G13" s="437"/>
      <c r="K13" s="815"/>
      <c r="L13" s="816"/>
      <c r="M13" s="816"/>
      <c r="N13" s="816"/>
      <c r="O13" s="816"/>
      <c r="P13" s="817"/>
    </row>
    <row r="14" spans="1:16" ht="15" customHeight="1" x14ac:dyDescent="0.35">
      <c r="A14" s="776" t="s">
        <v>49</v>
      </c>
      <c r="B14" s="777"/>
      <c r="C14" s="777"/>
      <c r="D14" s="777"/>
      <c r="E14" s="777"/>
      <c r="F14" s="777"/>
      <c r="G14" s="777"/>
      <c r="H14" s="778"/>
      <c r="K14" s="815"/>
      <c r="L14" s="816"/>
      <c r="M14" s="816"/>
      <c r="N14" s="816"/>
      <c r="O14" s="816"/>
      <c r="P14" s="817"/>
    </row>
    <row r="15" spans="1:16" ht="15" customHeight="1" x14ac:dyDescent="0.35">
      <c r="A15" s="439" t="s">
        <v>50</v>
      </c>
      <c r="B15" s="439"/>
      <c r="C15" s="440"/>
      <c r="D15" s="440"/>
      <c r="E15" s="440"/>
      <c r="F15" s="440"/>
      <c r="G15" s="440"/>
      <c r="H15" s="440"/>
      <c r="K15" s="808" t="s">
        <v>363</v>
      </c>
      <c r="L15" s="809"/>
      <c r="M15" s="809"/>
      <c r="N15" s="809"/>
      <c r="O15" s="809"/>
      <c r="P15" s="810"/>
    </row>
    <row r="16" spans="1:16" ht="13.5" customHeight="1" x14ac:dyDescent="0.35">
      <c r="B16" s="433" t="s">
        <v>51</v>
      </c>
      <c r="D16" s="441"/>
      <c r="E16" s="441"/>
      <c r="F16" s="441"/>
      <c r="G16" s="442" t="s">
        <v>52</v>
      </c>
      <c r="H16" s="70"/>
      <c r="K16" s="808"/>
      <c r="L16" s="809"/>
      <c r="M16" s="809"/>
      <c r="N16" s="809"/>
      <c r="O16" s="809"/>
      <c r="P16" s="810"/>
    </row>
    <row r="17" spans="1:17" ht="12" customHeight="1" x14ac:dyDescent="0.35">
      <c r="B17" s="773" t="s">
        <v>53</v>
      </c>
      <c r="C17" s="773"/>
      <c r="D17" s="773"/>
      <c r="E17" s="773"/>
      <c r="F17" s="441"/>
      <c r="G17" s="442" t="s">
        <v>54</v>
      </c>
      <c r="H17" s="70"/>
      <c r="I17" s="220"/>
      <c r="K17" s="808"/>
      <c r="L17" s="809"/>
      <c r="M17" s="809"/>
      <c r="N17" s="809"/>
      <c r="O17" s="809"/>
      <c r="P17" s="810"/>
    </row>
    <row r="18" spans="1:17" ht="13.5" customHeight="1" x14ac:dyDescent="0.35">
      <c r="B18" s="155" t="s">
        <v>55</v>
      </c>
      <c r="E18" s="443" t="s">
        <v>56</v>
      </c>
      <c r="F18" s="90" t="s">
        <v>57</v>
      </c>
      <c r="G18" s="90" t="s">
        <v>58</v>
      </c>
      <c r="H18" s="91" t="s">
        <v>91</v>
      </c>
      <c r="I18" s="220"/>
      <c r="K18" s="808"/>
      <c r="L18" s="809"/>
      <c r="M18" s="809"/>
      <c r="N18" s="809"/>
      <c r="O18" s="809"/>
      <c r="P18" s="810"/>
    </row>
    <row r="19" spans="1:17" ht="15" customHeight="1" x14ac:dyDescent="0.35">
      <c r="B19" s="155" t="s">
        <v>59</v>
      </c>
      <c r="H19" s="72" t="s">
        <v>105</v>
      </c>
      <c r="I19" s="220"/>
      <c r="K19" s="808"/>
      <c r="L19" s="809"/>
      <c r="M19" s="809"/>
      <c r="N19" s="809"/>
      <c r="O19" s="809"/>
      <c r="P19" s="810"/>
    </row>
    <row r="20" spans="1:17" ht="15" customHeight="1" x14ac:dyDescent="0.35">
      <c r="B20" s="155" t="s">
        <v>60</v>
      </c>
      <c r="E20" s="444"/>
      <c r="H20" s="73"/>
      <c r="I20" s="220"/>
      <c r="J20" s="284"/>
      <c r="K20" s="809" t="s">
        <v>388</v>
      </c>
      <c r="L20" s="809"/>
      <c r="M20" s="809"/>
      <c r="N20" s="809"/>
      <c r="O20" s="809"/>
      <c r="P20" s="818"/>
    </row>
    <row r="21" spans="1:17" ht="15" customHeight="1" x14ac:dyDescent="0.35">
      <c r="B21" s="788" t="s">
        <v>61</v>
      </c>
      <c r="C21" s="779"/>
      <c r="D21" s="780"/>
      <c r="E21" s="780"/>
      <c r="F21" s="780"/>
      <c r="G21" s="780"/>
      <c r="H21" s="781"/>
      <c r="I21" s="220"/>
      <c r="J21" s="284"/>
      <c r="K21" s="809"/>
      <c r="L21" s="809"/>
      <c r="M21" s="809"/>
      <c r="N21" s="809"/>
      <c r="O21" s="809"/>
      <c r="P21" s="818"/>
    </row>
    <row r="22" spans="1:17" ht="15" customHeight="1" x14ac:dyDescent="0.35">
      <c r="B22" s="788"/>
      <c r="C22" s="782"/>
      <c r="D22" s="783"/>
      <c r="E22" s="783"/>
      <c r="F22" s="783"/>
      <c r="G22" s="783"/>
      <c r="H22" s="784"/>
      <c r="I22" s="283"/>
      <c r="J22" s="285"/>
      <c r="K22" s="809"/>
      <c r="L22" s="809"/>
      <c r="M22" s="809"/>
      <c r="N22" s="809"/>
      <c r="O22" s="809"/>
      <c r="P22" s="818"/>
    </row>
    <row r="23" spans="1:17" ht="12.75" customHeight="1" x14ac:dyDescent="0.35">
      <c r="B23" s="788"/>
      <c r="C23" s="785"/>
      <c r="D23" s="786"/>
      <c r="E23" s="786"/>
      <c r="F23" s="786"/>
      <c r="G23" s="786"/>
      <c r="H23" s="787"/>
      <c r="I23" s="220"/>
      <c r="J23" s="284"/>
      <c r="K23" s="809"/>
      <c r="L23" s="809"/>
      <c r="M23" s="809"/>
      <c r="N23" s="809"/>
      <c r="O23" s="809"/>
      <c r="P23" s="818"/>
    </row>
    <row r="24" spans="1:17" ht="5.5" customHeight="1" thickBot="1" x14ac:dyDescent="0.4">
      <c r="B24" s="446"/>
      <c r="C24" s="447"/>
      <c r="D24" s="447"/>
      <c r="E24" s="447"/>
      <c r="F24" s="447"/>
      <c r="G24" s="447"/>
      <c r="H24" s="448"/>
      <c r="J24" s="284"/>
      <c r="K24" s="177"/>
      <c r="L24" s="177"/>
      <c r="M24" s="177"/>
      <c r="N24" s="177"/>
      <c r="O24" s="177"/>
      <c r="P24" s="445"/>
    </row>
    <row r="25" spans="1:17" ht="15" customHeight="1" thickBot="1" x14ac:dyDescent="0.4">
      <c r="A25" s="776" t="s">
        <v>62</v>
      </c>
      <c r="B25" s="777"/>
      <c r="C25" s="777"/>
      <c r="D25" s="777"/>
      <c r="E25" s="777"/>
      <c r="F25" s="777"/>
      <c r="G25" s="777"/>
      <c r="H25" s="778"/>
      <c r="J25" s="284"/>
      <c r="K25" s="758" t="s">
        <v>63</v>
      </c>
      <c r="L25" s="758"/>
      <c r="M25" s="758"/>
      <c r="N25" s="758"/>
      <c r="O25" s="758"/>
      <c r="P25" s="759"/>
      <c r="Q25" s="168"/>
    </row>
    <row r="26" spans="1:17" ht="15" customHeight="1" x14ac:dyDescent="0.35">
      <c r="A26" s="439" t="s">
        <v>64</v>
      </c>
      <c r="B26" s="439"/>
      <c r="C26" s="440"/>
      <c r="D26" s="440"/>
      <c r="E26" s="440"/>
      <c r="F26" s="440"/>
      <c r="G26" s="440"/>
      <c r="H26" s="440"/>
      <c r="J26" s="284"/>
      <c r="K26" s="338" t="s">
        <v>65</v>
      </c>
      <c r="L26" s="74"/>
      <c r="M26" s="449" t="s">
        <v>66</v>
      </c>
      <c r="N26" s="74"/>
      <c r="O26" s="449" t="s">
        <v>66</v>
      </c>
      <c r="P26" s="74"/>
    </row>
    <row r="27" spans="1:17" ht="15" customHeight="1" x14ac:dyDescent="0.35">
      <c r="B27" s="450" t="s">
        <v>67</v>
      </c>
      <c r="J27" s="284"/>
      <c r="L27" s="75"/>
      <c r="N27" s="75"/>
      <c r="P27" s="75"/>
    </row>
    <row r="28" spans="1:17" ht="15" customHeight="1" x14ac:dyDescent="0.35">
      <c r="B28" s="168" t="s">
        <v>68</v>
      </c>
      <c r="G28" s="451" t="s">
        <v>69</v>
      </c>
      <c r="H28" s="451" t="s">
        <v>70</v>
      </c>
      <c r="J28" s="284"/>
      <c r="K28" s="451" t="s">
        <v>69</v>
      </c>
      <c r="L28" s="92" t="s">
        <v>70</v>
      </c>
      <c r="M28" s="451" t="s">
        <v>69</v>
      </c>
      <c r="N28" s="92" t="s">
        <v>70</v>
      </c>
      <c r="O28" s="451" t="s">
        <v>69</v>
      </c>
      <c r="P28" s="92" t="s">
        <v>70</v>
      </c>
    </row>
    <row r="29" spans="1:17" ht="15" customHeight="1" x14ac:dyDescent="0.35">
      <c r="C29" s="452" t="s">
        <v>71</v>
      </c>
      <c r="G29" s="58"/>
      <c r="H29" s="57"/>
      <c r="I29" s="278"/>
      <c r="J29" s="286"/>
      <c r="K29" s="60"/>
      <c r="L29" s="59"/>
      <c r="M29" s="60"/>
      <c r="N29" s="59"/>
      <c r="O29" s="60"/>
      <c r="P29" s="59"/>
    </row>
    <row r="30" spans="1:17" ht="15" customHeight="1" x14ac:dyDescent="0.35">
      <c r="B30" s="168" t="s">
        <v>72</v>
      </c>
      <c r="G30" s="453"/>
      <c r="H30" s="217"/>
      <c r="J30" s="284"/>
      <c r="K30" s="217"/>
      <c r="L30" s="76"/>
      <c r="M30" s="217"/>
      <c r="N30" s="76"/>
      <c r="O30" s="217"/>
      <c r="P30" s="76"/>
    </row>
    <row r="31" spans="1:17" ht="24.75" customHeight="1" x14ac:dyDescent="0.35">
      <c r="C31" s="760" t="s">
        <v>73</v>
      </c>
      <c r="D31" s="760"/>
      <c r="E31" s="760"/>
      <c r="F31" s="761"/>
      <c r="G31" s="57"/>
      <c r="H31" s="57"/>
      <c r="J31" s="284"/>
      <c r="K31" s="61"/>
      <c r="L31" s="57"/>
      <c r="M31" s="61"/>
      <c r="N31" s="57"/>
      <c r="O31" s="61"/>
      <c r="P31" s="59"/>
    </row>
    <row r="32" spans="1:17" ht="6.75" customHeight="1" x14ac:dyDescent="0.35">
      <c r="G32" s="453"/>
      <c r="H32" s="217"/>
      <c r="J32" s="284"/>
      <c r="K32" s="217"/>
      <c r="L32" s="76"/>
      <c r="M32" s="217"/>
      <c r="N32" s="76"/>
      <c r="O32" s="217"/>
      <c r="P32" s="76"/>
    </row>
    <row r="33" spans="2:17" ht="15" customHeight="1" x14ac:dyDescent="0.35">
      <c r="E33" s="168" t="s">
        <v>74</v>
      </c>
      <c r="G33" s="528">
        <f>G31-G29</f>
        <v>0</v>
      </c>
      <c r="H33" s="529">
        <f>H31-H29</f>
        <v>0</v>
      </c>
      <c r="I33" s="176"/>
      <c r="J33" s="285"/>
      <c r="K33" s="77">
        <f t="shared" ref="K33:P33" si="0">K31-K29</f>
        <v>0</v>
      </c>
      <c r="L33" s="78">
        <f t="shared" si="0"/>
        <v>0</v>
      </c>
      <c r="M33" s="77">
        <f t="shared" si="0"/>
        <v>0</v>
      </c>
      <c r="N33" s="78">
        <f t="shared" si="0"/>
        <v>0</v>
      </c>
      <c r="O33" s="77">
        <f t="shared" si="0"/>
        <v>0</v>
      </c>
      <c r="P33" s="78">
        <f t="shared" si="0"/>
        <v>0</v>
      </c>
    </row>
    <row r="34" spans="2:17" ht="15" customHeight="1" x14ac:dyDescent="0.35">
      <c r="E34" s="155" t="s">
        <v>448</v>
      </c>
      <c r="G34" s="17"/>
      <c r="H34" s="530">
        <f>+(G31+H31)-(G29+H29)</f>
        <v>0</v>
      </c>
      <c r="J34" s="284"/>
      <c r="K34" s="17"/>
      <c r="L34" s="532">
        <f>+(K31+L31)-(K29+L29)</f>
        <v>0</v>
      </c>
      <c r="M34" s="17"/>
      <c r="N34" s="532">
        <f>+(M31+N31)-(M29+N29)</f>
        <v>0</v>
      </c>
      <c r="O34" s="17"/>
      <c r="P34" s="532">
        <f>+(O31+P31)-(O29+P29)</f>
        <v>0</v>
      </c>
    </row>
    <row r="35" spans="2:17" ht="15" customHeight="1" x14ac:dyDescent="0.35">
      <c r="E35" s="155" t="s">
        <v>75</v>
      </c>
      <c r="G35" s="531" t="e">
        <f>+G33/(G29)</f>
        <v>#DIV/0!</v>
      </c>
      <c r="H35" s="531" t="e">
        <f>+H34/(G29+H29)</f>
        <v>#DIV/0!</v>
      </c>
      <c r="J35" s="284"/>
      <c r="K35" s="17"/>
      <c r="L35" s="533">
        <f>IF(L34=0,0,(+L34/(K29+L29)))</f>
        <v>0</v>
      </c>
      <c r="M35" s="17"/>
      <c r="N35" s="533">
        <f>IF(N34=0,0,(+N34/(M29+N29)))</f>
        <v>0</v>
      </c>
      <c r="O35" s="17"/>
      <c r="P35" s="533">
        <f>IF(P34=0,0,(+P34/(O29+P29)))</f>
        <v>0</v>
      </c>
    </row>
    <row r="36" spans="2:17" ht="6.75" customHeight="1" thickBot="1" x14ac:dyDescent="0.4">
      <c r="J36" s="284"/>
      <c r="L36" s="75"/>
      <c r="N36" s="75"/>
      <c r="P36" s="75"/>
    </row>
    <row r="37" spans="2:17" ht="15" customHeight="1" x14ac:dyDescent="0.35">
      <c r="B37" s="762" t="s">
        <v>76</v>
      </c>
      <c r="C37" s="763"/>
      <c r="D37" s="763"/>
      <c r="E37" s="763"/>
      <c r="F37" s="763"/>
      <c r="G37" s="763"/>
      <c r="H37" s="763"/>
      <c r="I37" s="821" t="s">
        <v>446</v>
      </c>
      <c r="J37" s="822"/>
      <c r="K37" s="290"/>
      <c r="L37" s="75"/>
      <c r="N37" s="75"/>
      <c r="P37" s="75"/>
    </row>
    <row r="38" spans="2:17" x14ac:dyDescent="0.35">
      <c r="B38" s="764" t="s">
        <v>77</v>
      </c>
      <c r="C38" s="765"/>
      <c r="D38" s="765"/>
      <c r="E38" s="765"/>
      <c r="F38" s="765"/>
      <c r="G38" s="765"/>
      <c r="H38" s="765"/>
      <c r="I38" s="819" t="s">
        <v>422</v>
      </c>
      <c r="J38" s="820"/>
      <c r="K38" s="290"/>
      <c r="L38" s="75"/>
      <c r="N38" s="75"/>
      <c r="P38" s="75"/>
    </row>
    <row r="39" spans="2:17" ht="13.5" customHeight="1" x14ac:dyDescent="0.35">
      <c r="B39" s="717" t="s">
        <v>78</v>
      </c>
      <c r="C39" s="718"/>
      <c r="D39" s="718"/>
      <c r="E39" s="718"/>
      <c r="F39" s="718"/>
      <c r="G39" s="451" t="s">
        <v>69</v>
      </c>
      <c r="H39" s="455" t="s">
        <v>70</v>
      </c>
      <c r="I39" s="534" t="s">
        <v>69</v>
      </c>
      <c r="J39" s="535" t="s">
        <v>70</v>
      </c>
      <c r="K39" s="290"/>
      <c r="L39" s="75"/>
      <c r="N39" s="75"/>
      <c r="P39" s="75"/>
    </row>
    <row r="40" spans="2:17" ht="15" customHeight="1" x14ac:dyDescent="0.35">
      <c r="B40" s="456"/>
      <c r="C40" s="715" t="s">
        <v>79</v>
      </c>
      <c r="D40" s="715"/>
      <c r="E40" s="715"/>
      <c r="F40" s="715"/>
      <c r="G40" s="56"/>
      <c r="H40" s="307"/>
      <c r="I40" s="309">
        <f>G40*G29</f>
        <v>0</v>
      </c>
      <c r="J40" s="310">
        <f>H40*H29</f>
        <v>0</v>
      </c>
      <c r="K40" s="290"/>
      <c r="L40" s="75"/>
      <c r="N40" s="75"/>
      <c r="P40" s="75"/>
    </row>
    <row r="41" spans="2:17" ht="5.15" customHeight="1" x14ac:dyDescent="0.35">
      <c r="B41" s="456"/>
      <c r="I41" s="309"/>
      <c r="J41" s="310"/>
      <c r="K41" s="290"/>
      <c r="L41" s="75"/>
      <c r="N41" s="75"/>
      <c r="P41" s="75"/>
    </row>
    <row r="42" spans="2:17" ht="15" customHeight="1" x14ac:dyDescent="0.35">
      <c r="B42" s="456"/>
      <c r="C42" s="714" t="s">
        <v>443</v>
      </c>
      <c r="D42" s="714"/>
      <c r="E42" s="714"/>
      <c r="F42" s="714"/>
      <c r="G42" s="56"/>
      <c r="H42" s="307"/>
      <c r="I42" s="309">
        <f>G42*G29</f>
        <v>0</v>
      </c>
      <c r="J42" s="310">
        <f>H42*H29</f>
        <v>0</v>
      </c>
      <c r="K42" s="290"/>
      <c r="L42" s="75"/>
      <c r="N42" s="75"/>
      <c r="P42" s="75"/>
      <c r="Q42" s="173"/>
    </row>
    <row r="43" spans="2:17" ht="12.75" customHeight="1" x14ac:dyDescent="0.35">
      <c r="B43" s="717" t="s">
        <v>80</v>
      </c>
      <c r="C43" s="718"/>
      <c r="D43" s="718"/>
      <c r="E43" s="718"/>
      <c r="F43" s="718"/>
      <c r="G43" s="100"/>
      <c r="I43" s="309">
        <f>SUM(I42+I40)</f>
        <v>0</v>
      </c>
      <c r="J43" s="310">
        <f>SUM(J42+J40)</f>
        <v>0</v>
      </c>
      <c r="K43" s="290"/>
      <c r="L43" s="75"/>
      <c r="N43" s="75"/>
      <c r="P43" s="75"/>
    </row>
    <row r="44" spans="2:17" ht="15" customHeight="1" x14ac:dyDescent="0.35">
      <c r="B44" s="456"/>
      <c r="C44" s="716" t="s">
        <v>81</v>
      </c>
      <c r="D44" s="716"/>
      <c r="E44" s="716"/>
      <c r="F44" s="716"/>
      <c r="G44" s="56"/>
      <c r="H44" s="307"/>
      <c r="I44" s="536"/>
      <c r="J44" s="64"/>
      <c r="K44" s="290"/>
      <c r="L44" s="75"/>
      <c r="N44" s="75"/>
      <c r="P44" s="75"/>
    </row>
    <row r="45" spans="2:17" ht="6" customHeight="1" x14ac:dyDescent="0.35">
      <c r="B45" s="456"/>
      <c r="G45" s="100"/>
      <c r="I45" s="823" t="s">
        <v>445</v>
      </c>
      <c r="J45" s="824"/>
      <c r="K45" s="290"/>
      <c r="L45" s="75"/>
      <c r="N45" s="75"/>
      <c r="P45" s="75"/>
    </row>
    <row r="46" spans="2:17" ht="15" customHeight="1" x14ac:dyDescent="0.35">
      <c r="B46" s="457" t="s">
        <v>82</v>
      </c>
      <c r="C46" s="458"/>
      <c r="D46" s="459"/>
      <c r="E46" s="459"/>
      <c r="F46" s="459"/>
      <c r="G46" s="93">
        <f>+G40+G44+G42</f>
        <v>0</v>
      </c>
      <c r="H46" s="541">
        <f>+H40+H44+H42</f>
        <v>0</v>
      </c>
      <c r="I46" s="823"/>
      <c r="J46" s="824"/>
      <c r="K46" s="290"/>
      <c r="L46" s="75"/>
      <c r="N46" s="75"/>
      <c r="P46" s="75"/>
    </row>
    <row r="47" spans="2:17" ht="6" customHeight="1" x14ac:dyDescent="0.35">
      <c r="C47" s="169"/>
      <c r="D47" s="169"/>
      <c r="E47" s="169"/>
      <c r="F47" s="169"/>
      <c r="G47" s="460"/>
      <c r="H47" s="169"/>
      <c r="I47" s="823"/>
      <c r="J47" s="824"/>
      <c r="K47" s="290"/>
      <c r="L47" s="75"/>
      <c r="N47" s="75"/>
      <c r="P47" s="75"/>
    </row>
    <row r="48" spans="2:17" ht="12.75" customHeight="1" x14ac:dyDescent="0.35">
      <c r="B48" s="168" t="s">
        <v>433</v>
      </c>
      <c r="C48" s="168"/>
      <c r="D48" s="168"/>
      <c r="E48" s="168"/>
      <c r="F48" s="168"/>
      <c r="G48" s="299"/>
      <c r="H48" s="308"/>
      <c r="I48" s="825"/>
      <c r="J48" s="826"/>
      <c r="K48" s="290"/>
      <c r="L48" s="75"/>
      <c r="N48" s="75"/>
      <c r="P48" s="75"/>
    </row>
    <row r="49" spans="1:30" ht="12.75" customHeight="1" x14ac:dyDescent="0.35">
      <c r="B49" s="168" t="s">
        <v>432</v>
      </c>
      <c r="C49" s="168"/>
      <c r="D49" s="168"/>
      <c r="E49" s="168"/>
      <c r="F49" s="168"/>
      <c r="G49" s="299"/>
      <c r="H49" s="308"/>
      <c r="I49" s="534" t="s">
        <v>69</v>
      </c>
      <c r="J49" s="535" t="s">
        <v>70</v>
      </c>
      <c r="K49" s="290"/>
      <c r="L49" s="75"/>
      <c r="N49" s="75"/>
      <c r="P49" s="75"/>
    </row>
    <row r="50" spans="1:30" ht="12.75" customHeight="1" x14ac:dyDescent="0.35">
      <c r="B50" s="168" t="s">
        <v>83</v>
      </c>
      <c r="C50" s="168"/>
      <c r="D50" s="168"/>
      <c r="E50" s="168"/>
      <c r="F50" s="168"/>
      <c r="G50" s="299"/>
      <c r="H50" s="308"/>
      <c r="I50" s="537">
        <f>G33-I43</f>
        <v>0</v>
      </c>
      <c r="J50" s="538">
        <f>H33-J43</f>
        <v>0</v>
      </c>
      <c r="K50" s="290"/>
      <c r="L50" s="75"/>
      <c r="N50" s="75"/>
      <c r="P50" s="75"/>
    </row>
    <row r="51" spans="1:30" ht="12.75" customHeight="1" x14ac:dyDescent="0.35">
      <c r="B51" s="168"/>
      <c r="C51" s="168"/>
      <c r="D51" s="168"/>
      <c r="E51" s="168"/>
      <c r="F51" s="168"/>
      <c r="G51" s="168"/>
      <c r="H51" s="103"/>
      <c r="I51" s="536"/>
      <c r="J51" s="64"/>
      <c r="K51" s="290"/>
      <c r="L51" s="75"/>
      <c r="N51" s="75"/>
      <c r="P51" s="75"/>
    </row>
    <row r="52" spans="1:30" ht="15" customHeight="1" x14ac:dyDescent="0.35">
      <c r="A52" s="439" t="s">
        <v>84</v>
      </c>
      <c r="B52" s="439"/>
      <c r="C52" s="440"/>
      <c r="D52" s="440"/>
      <c r="E52" s="440"/>
      <c r="F52" s="440"/>
      <c r="G52" s="440"/>
      <c r="H52" s="440"/>
      <c r="I52" s="794" t="s">
        <v>447</v>
      </c>
      <c r="J52" s="795"/>
      <c r="K52" s="290"/>
      <c r="L52" s="75"/>
      <c r="N52" s="75"/>
      <c r="P52" s="75"/>
    </row>
    <row r="53" spans="1:30" ht="15" customHeight="1" x14ac:dyDescent="0.35">
      <c r="B53" s="155" t="s">
        <v>85</v>
      </c>
      <c r="I53" s="794"/>
      <c r="J53" s="795"/>
      <c r="K53" s="290"/>
      <c r="L53" s="75"/>
      <c r="N53" s="75"/>
      <c r="P53" s="75"/>
    </row>
    <row r="54" spans="1:30" ht="5.25" customHeight="1" x14ac:dyDescent="0.35">
      <c r="I54" s="796"/>
      <c r="J54" s="797"/>
      <c r="K54" s="290"/>
      <c r="L54" s="75"/>
      <c r="N54" s="75"/>
      <c r="P54" s="75"/>
    </row>
    <row r="55" spans="1:30" ht="15" customHeight="1" x14ac:dyDescent="0.35">
      <c r="A55" s="443"/>
      <c r="B55" s="461" t="s">
        <v>86</v>
      </c>
      <c r="I55" s="534" t="s">
        <v>69</v>
      </c>
      <c r="J55" s="535" t="s">
        <v>70</v>
      </c>
      <c r="K55" s="290"/>
      <c r="L55" s="75"/>
      <c r="N55" s="75"/>
      <c r="P55" s="75"/>
    </row>
    <row r="56" spans="1:30" ht="15" customHeight="1" thickBot="1" x14ac:dyDescent="0.4">
      <c r="A56" s="443"/>
      <c r="B56" s="155" t="s">
        <v>87</v>
      </c>
      <c r="I56" s="539">
        <f>G108</f>
        <v>0</v>
      </c>
      <c r="J56" s="540">
        <f>H108</f>
        <v>0</v>
      </c>
      <c r="K56" s="290"/>
      <c r="L56" s="75"/>
      <c r="N56" s="75"/>
      <c r="P56" s="75"/>
    </row>
    <row r="57" spans="1:30" ht="15" customHeight="1" x14ac:dyDescent="0.35">
      <c r="A57" s="443"/>
      <c r="E57" s="773" t="s">
        <v>88</v>
      </c>
      <c r="F57" s="773"/>
      <c r="G57" s="773"/>
      <c r="H57" s="773"/>
      <c r="K57" s="290"/>
      <c r="L57" s="75"/>
      <c r="N57" s="75"/>
      <c r="P57" s="75"/>
      <c r="Q57" s="462" t="s">
        <v>119</v>
      </c>
    </row>
    <row r="58" spans="1:30" ht="15" customHeight="1" x14ac:dyDescent="0.35">
      <c r="A58" s="443"/>
      <c r="B58" s="848" t="s">
        <v>89</v>
      </c>
      <c r="C58" s="849"/>
      <c r="D58" s="849"/>
      <c r="E58" s="850"/>
      <c r="F58" s="766" t="s">
        <v>90</v>
      </c>
      <c r="G58" s="767"/>
      <c r="H58" s="54"/>
      <c r="I58" s="280"/>
      <c r="J58" s="288"/>
      <c r="L58" s="328"/>
      <c r="N58" s="328"/>
      <c r="P58" s="328"/>
      <c r="Q58" s="463">
        <f>H58+L58+N58+P58</f>
        <v>0</v>
      </c>
    </row>
    <row r="59" spans="1:30" ht="15" customHeight="1" x14ac:dyDescent="0.35">
      <c r="A59" s="443"/>
      <c r="B59" s="456"/>
      <c r="C59" s="451" t="s">
        <v>57</v>
      </c>
      <c r="D59" s="451" t="s">
        <v>58</v>
      </c>
      <c r="E59" s="464" t="s">
        <v>91</v>
      </c>
      <c r="F59" s="773" t="s">
        <v>92</v>
      </c>
      <c r="G59" s="767"/>
      <c r="H59" s="542">
        <f>(IF($G40=0,$H40,$G40))*H58</f>
        <v>0</v>
      </c>
      <c r="K59" s="290"/>
      <c r="L59" s="545">
        <f>(IF($G40=0,$H40,$G40))*L58</f>
        <v>0</v>
      </c>
      <c r="M59"/>
      <c r="N59" s="545">
        <f>(IF($G40=0,$H40,$G40))*N58</f>
        <v>0</v>
      </c>
      <c r="O59"/>
      <c r="P59" s="545">
        <f>(IF($G40=0,$H40,$G40))*P58</f>
        <v>0</v>
      </c>
      <c r="Q59" s="82">
        <f t="shared" ref="Q59:Q63" si="1">H59+L59+N59+P59</f>
        <v>0</v>
      </c>
    </row>
    <row r="60" spans="1:30" ht="15" customHeight="1" x14ac:dyDescent="0.35">
      <c r="A60" s="443"/>
      <c r="B60" s="456" t="s">
        <v>93</v>
      </c>
      <c r="C60" s="79"/>
      <c r="D60" s="79"/>
      <c r="E60" s="79"/>
      <c r="F60" s="766" t="s">
        <v>94</v>
      </c>
      <c r="G60" s="767"/>
      <c r="H60" s="542">
        <f>(IF($G42=0,$H42,$G42))*H58</f>
        <v>0</v>
      </c>
      <c r="K60" s="290"/>
      <c r="L60" s="545">
        <f>(IF($G42=0,$H42,$G42))*L58</f>
        <v>0</v>
      </c>
      <c r="M60"/>
      <c r="N60" s="545">
        <f>(IF($G42=0,$H42,$G42))*N58</f>
        <v>0</v>
      </c>
      <c r="O60"/>
      <c r="P60" s="545">
        <f>(IF($G42=0,$H42,$G42))*P58</f>
        <v>0</v>
      </c>
      <c r="Q60" s="82">
        <f t="shared" si="1"/>
        <v>0</v>
      </c>
    </row>
    <row r="61" spans="1:30" ht="15" customHeight="1" x14ac:dyDescent="0.35">
      <c r="A61" s="443"/>
      <c r="B61" s="465" t="s">
        <v>95</v>
      </c>
      <c r="C61" s="79"/>
      <c r="D61" s="79"/>
      <c r="E61" s="79"/>
      <c r="F61" s="851" t="s">
        <v>96</v>
      </c>
      <c r="G61" s="852"/>
      <c r="H61" s="542">
        <f>(H59+H60)+H58</f>
        <v>0</v>
      </c>
      <c r="K61" s="290"/>
      <c r="L61" s="545">
        <f>(L59+L60)+L58</f>
        <v>0</v>
      </c>
      <c r="M61"/>
      <c r="N61" s="545">
        <f>(N59+N60)+N58</f>
        <v>0</v>
      </c>
      <c r="O61"/>
      <c r="P61" s="545">
        <f>(P59+P60)+P58</f>
        <v>0</v>
      </c>
      <c r="Q61" s="82">
        <f t="shared" si="1"/>
        <v>0</v>
      </c>
    </row>
    <row r="62" spans="1:30" ht="15" customHeight="1" x14ac:dyDescent="0.35">
      <c r="A62" s="443"/>
      <c r="B62" s="789" t="s">
        <v>464</v>
      </c>
      <c r="C62" s="789"/>
      <c r="D62" s="789"/>
      <c r="E62" s="789"/>
      <c r="F62" s="789"/>
      <c r="G62" s="790"/>
      <c r="H62" s="54"/>
      <c r="K62" s="290"/>
      <c r="L62" s="328"/>
      <c r="N62" s="328"/>
      <c r="P62" s="328"/>
      <c r="Q62" s="463">
        <f t="shared" si="1"/>
        <v>0</v>
      </c>
    </row>
    <row r="63" spans="1:30" ht="15" customHeight="1" x14ac:dyDescent="0.35">
      <c r="A63" s="443"/>
      <c r="D63" s="773" t="s">
        <v>97</v>
      </c>
      <c r="E63" s="773"/>
      <c r="F63" s="773"/>
      <c r="G63" s="767"/>
      <c r="H63" s="543">
        <f>(H61)-H58</f>
        <v>0</v>
      </c>
      <c r="K63" s="466"/>
      <c r="L63" s="546">
        <f>L61-L58</f>
        <v>0</v>
      </c>
      <c r="M63"/>
      <c r="N63" s="546">
        <f>N61-N58</f>
        <v>0</v>
      </c>
      <c r="O63"/>
      <c r="P63" s="546">
        <f>P61-P58</f>
        <v>0</v>
      </c>
      <c r="Q63" s="82">
        <f t="shared" si="1"/>
        <v>0</v>
      </c>
    </row>
    <row r="64" spans="1:30" ht="15" customHeight="1" x14ac:dyDescent="0.35">
      <c r="A64" s="443"/>
      <c r="F64" s="155" t="s">
        <v>98</v>
      </c>
      <c r="H64" s="544" t="e">
        <f>+H63/H58</f>
        <v>#DIV/0!</v>
      </c>
      <c r="K64" s="290"/>
      <c r="L64" s="547">
        <f>IF(L63=0,0,(+L63/L58))</f>
        <v>0</v>
      </c>
      <c r="M64"/>
      <c r="N64" s="547">
        <f>IF(N63=0,0,(+N63/N58))</f>
        <v>0</v>
      </c>
      <c r="O64"/>
      <c r="P64" s="547">
        <f>IF(P63=0,0,(+P63/P58))</f>
        <v>0</v>
      </c>
      <c r="Q64" s="544">
        <f>IF(ISERROR(Q63/Q58),0,(Q63/Q58))</f>
        <v>0</v>
      </c>
      <c r="AD64" s="155">
        <v>5</v>
      </c>
    </row>
    <row r="65" spans="1:17" ht="8.25" customHeight="1" x14ac:dyDescent="0.35">
      <c r="A65" s="443"/>
      <c r="K65" s="290"/>
      <c r="L65" s="467"/>
      <c r="N65" s="468"/>
      <c r="P65" s="468"/>
    </row>
    <row r="66" spans="1:17" ht="15" customHeight="1" x14ac:dyDescent="0.35">
      <c r="A66" s="443"/>
      <c r="B66" s="461" t="s">
        <v>99</v>
      </c>
      <c r="K66" s="469"/>
      <c r="L66" s="75"/>
      <c r="N66" s="75"/>
      <c r="P66" s="75"/>
    </row>
    <row r="67" spans="1:17" ht="15" customHeight="1" x14ac:dyDescent="0.35">
      <c r="A67" s="443"/>
      <c r="E67" s="769" t="s">
        <v>100</v>
      </c>
      <c r="F67" s="769"/>
      <c r="G67" s="769"/>
      <c r="H67" s="769"/>
      <c r="K67" s="290"/>
      <c r="L67" s="75"/>
      <c r="N67" s="75"/>
      <c r="P67" s="75"/>
    </row>
    <row r="68" spans="1:17" ht="15" customHeight="1" x14ac:dyDescent="0.35">
      <c r="B68" s="168" t="s">
        <v>337</v>
      </c>
      <c r="E68" s="81"/>
      <c r="F68" s="769" t="s">
        <v>90</v>
      </c>
      <c r="G68" s="770"/>
      <c r="H68" s="55"/>
      <c r="I68" s="470"/>
      <c r="J68" s="471"/>
      <c r="K68" s="290"/>
      <c r="L68" s="329"/>
      <c r="N68" s="329"/>
      <c r="P68" s="329">
        <v>0</v>
      </c>
      <c r="Q68" s="82">
        <f t="shared" ref="Q68:Q70" si="2">H68+L68+N68+P68</f>
        <v>0</v>
      </c>
    </row>
    <row r="69" spans="1:17" ht="15" customHeight="1" x14ac:dyDescent="0.35">
      <c r="E69" s="327"/>
      <c r="F69" s="773" t="s">
        <v>101</v>
      </c>
      <c r="G69" s="767"/>
      <c r="H69" s="94"/>
      <c r="I69" s="471"/>
      <c r="J69" s="471"/>
      <c r="K69" s="290"/>
      <c r="L69" s="329"/>
      <c r="N69" s="329"/>
      <c r="P69" s="329">
        <v>0</v>
      </c>
      <c r="Q69" s="82">
        <f t="shared" si="2"/>
        <v>0</v>
      </c>
    </row>
    <row r="70" spans="1:17" ht="15" customHeight="1" x14ac:dyDescent="0.35">
      <c r="F70" s="773" t="s">
        <v>97</v>
      </c>
      <c r="G70" s="767"/>
      <c r="H70" s="548">
        <f>SUM(H69-H68)</f>
        <v>0</v>
      </c>
      <c r="J70" s="471"/>
      <c r="K70" s="290"/>
      <c r="L70" s="549">
        <f>SUM(L69-L68)</f>
        <v>0</v>
      </c>
      <c r="M70"/>
      <c r="N70" s="549">
        <f>SUM(N69-N68)</f>
        <v>0</v>
      </c>
      <c r="O70"/>
      <c r="P70" s="549">
        <f>SUM(P69-P68)</f>
        <v>0</v>
      </c>
      <c r="Q70" s="82">
        <f t="shared" si="2"/>
        <v>0</v>
      </c>
    </row>
    <row r="71" spans="1:17" ht="15" customHeight="1" x14ac:dyDescent="0.35">
      <c r="F71" s="773" t="s">
        <v>98</v>
      </c>
      <c r="G71" s="767"/>
      <c r="H71" s="544" t="e">
        <f>+H70/H68</f>
        <v>#DIV/0!</v>
      </c>
      <c r="J71" s="289"/>
      <c r="L71" s="547">
        <f>IF(L70=0,0,(+L70/L68))</f>
        <v>0</v>
      </c>
      <c r="M71"/>
      <c r="N71" s="547">
        <f>IF(N70=0,0,(+N70/N68))</f>
        <v>0</v>
      </c>
      <c r="O71"/>
      <c r="P71" s="547">
        <f>IF(P70=0,0,(+P70/P68))</f>
        <v>0</v>
      </c>
      <c r="Q71" s="544">
        <f>IF(ISERROR(Q70/Q68),0,(Q70/Q68))</f>
        <v>0</v>
      </c>
    </row>
    <row r="72" spans="1:17" ht="6" customHeight="1" x14ac:dyDescent="0.35">
      <c r="J72" s="284"/>
      <c r="L72" s="75"/>
      <c r="N72" s="75"/>
      <c r="P72" s="75"/>
    </row>
    <row r="73" spans="1:17" ht="15" customHeight="1" x14ac:dyDescent="0.35">
      <c r="B73" s="854" t="s">
        <v>102</v>
      </c>
      <c r="C73" s="855"/>
      <c r="D73" s="855"/>
      <c r="E73" s="855"/>
      <c r="F73" s="855"/>
      <c r="G73" s="855"/>
      <c r="H73" s="856"/>
      <c r="I73" s="279"/>
      <c r="J73" s="287"/>
      <c r="L73" s="75"/>
      <c r="N73" s="75"/>
      <c r="P73" s="75"/>
    </row>
    <row r="74" spans="1:17" ht="13.5" customHeight="1" x14ac:dyDescent="0.35">
      <c r="A74" s="472" t="s">
        <v>103</v>
      </c>
      <c r="B74" s="220" t="s">
        <v>104</v>
      </c>
      <c r="E74" s="73"/>
      <c r="H74" s="100"/>
      <c r="J74" s="284"/>
      <c r="L74" s="75"/>
      <c r="N74" s="75"/>
      <c r="P74" s="75"/>
    </row>
    <row r="75" spans="1:17" ht="22.5" customHeight="1" x14ac:dyDescent="0.35">
      <c r="A75" s="472" t="s">
        <v>105</v>
      </c>
      <c r="B75" s="791" t="s">
        <v>106</v>
      </c>
      <c r="C75" s="792"/>
      <c r="D75" s="793"/>
      <c r="E75" s="473" t="s">
        <v>107</v>
      </c>
      <c r="F75" s="473" t="s">
        <v>108</v>
      </c>
      <c r="G75" s="853" t="s">
        <v>109</v>
      </c>
      <c r="H75" s="853"/>
      <c r="J75" s="284"/>
      <c r="L75" s="75"/>
      <c r="N75" s="75"/>
      <c r="P75" s="75"/>
    </row>
    <row r="76" spans="1:17" ht="13.5" customHeight="1" x14ac:dyDescent="0.35">
      <c r="B76" s="768" t="s">
        <v>110</v>
      </c>
      <c r="C76" s="769"/>
      <c r="D76" s="770"/>
      <c r="E76" s="63"/>
      <c r="F76" s="63"/>
      <c r="G76" s="528">
        <f>F76-E76</f>
        <v>0</v>
      </c>
      <c r="H76" s="550">
        <f>IF((F76-E76)=0,0,((F76-E76)/E76))</f>
        <v>0</v>
      </c>
      <c r="J76" s="284"/>
      <c r="L76" s="75"/>
      <c r="N76" s="75"/>
      <c r="P76" s="75"/>
    </row>
    <row r="77" spans="1:17" ht="14.25" customHeight="1" x14ac:dyDescent="0.35">
      <c r="B77" s="768" t="s">
        <v>111</v>
      </c>
      <c r="C77" s="769"/>
      <c r="D77" s="770"/>
      <c r="E77" s="63"/>
      <c r="F77" s="63"/>
      <c r="G77" s="528">
        <f>F77-E77</f>
        <v>0</v>
      </c>
      <c r="H77" s="550">
        <f>IF((F77-E77)=0,0,((F77-E77)/E77))</f>
        <v>0</v>
      </c>
      <c r="I77" s="279"/>
      <c r="J77" s="287"/>
      <c r="L77" s="75"/>
      <c r="N77" s="75"/>
      <c r="P77" s="75"/>
    </row>
    <row r="78" spans="1:17" ht="15" customHeight="1" x14ac:dyDescent="0.35">
      <c r="B78" s="798" t="s">
        <v>347</v>
      </c>
      <c r="C78" s="799"/>
      <c r="D78" s="799"/>
      <c r="E78" s="799"/>
      <c r="F78" s="799"/>
      <c r="G78" s="799"/>
      <c r="H78" s="800"/>
      <c r="J78" s="284"/>
      <c r="L78" s="75"/>
      <c r="N78" s="75"/>
      <c r="P78" s="75"/>
    </row>
    <row r="79" spans="1:17" ht="26.25" customHeight="1" x14ac:dyDescent="0.35">
      <c r="B79" s="474" t="s">
        <v>112</v>
      </c>
      <c r="C79" s="474" t="s">
        <v>113</v>
      </c>
      <c r="D79" s="475" t="s">
        <v>114</v>
      </c>
      <c r="E79" s="476" t="s">
        <v>115</v>
      </c>
      <c r="F79" s="827"/>
      <c r="G79" s="828"/>
      <c r="H79" s="829"/>
      <c r="J79" s="284"/>
      <c r="L79" s="75"/>
      <c r="N79" s="75"/>
      <c r="P79" s="75"/>
    </row>
    <row r="80" spans="1:17" ht="13.5" customHeight="1" x14ac:dyDescent="0.35">
      <c r="B80" s="81"/>
      <c r="C80" s="81"/>
      <c r="D80" s="81"/>
      <c r="E80" s="81"/>
      <c r="F80" s="830"/>
      <c r="G80" s="831"/>
      <c r="H80" s="832"/>
      <c r="J80" s="284"/>
      <c r="L80" s="75"/>
      <c r="N80" s="75"/>
      <c r="P80" s="75"/>
    </row>
    <row r="81" spans="1:17" ht="3.65" customHeight="1" x14ac:dyDescent="0.35">
      <c r="J81" s="284"/>
      <c r="L81" s="75"/>
      <c r="N81" s="75"/>
      <c r="P81" s="75"/>
    </row>
    <row r="82" spans="1:17" ht="15" customHeight="1" x14ac:dyDescent="0.35">
      <c r="A82" s="833" t="s">
        <v>116</v>
      </c>
      <c r="B82" s="833"/>
      <c r="C82" s="833"/>
      <c r="D82" s="833"/>
      <c r="E82" s="833"/>
      <c r="F82" s="833"/>
      <c r="G82" s="833"/>
      <c r="H82" s="833"/>
      <c r="J82" s="284"/>
      <c r="L82" s="75"/>
      <c r="N82" s="75"/>
      <c r="P82" s="75"/>
    </row>
    <row r="83" spans="1:17" ht="15" customHeight="1" thickBot="1" x14ac:dyDescent="0.4">
      <c r="B83" s="155" t="s">
        <v>117</v>
      </c>
      <c r="J83" s="284"/>
      <c r="L83" s="75"/>
      <c r="N83" s="75"/>
      <c r="P83" s="75"/>
      <c r="Q83" s="174"/>
    </row>
    <row r="84" spans="1:17" ht="15" customHeight="1" x14ac:dyDescent="0.35">
      <c r="B84" s="450" t="s">
        <v>118</v>
      </c>
      <c r="J84" s="284"/>
      <c r="L84" s="75"/>
      <c r="N84" s="75"/>
      <c r="P84" s="75"/>
      <c r="Q84" s="462" t="s">
        <v>119</v>
      </c>
    </row>
    <row r="85" spans="1:17" ht="15" customHeight="1" x14ac:dyDescent="0.35">
      <c r="C85" s="773" t="s">
        <v>120</v>
      </c>
      <c r="D85" s="773"/>
      <c r="E85" s="773"/>
      <c r="F85" s="773"/>
      <c r="G85" s="767"/>
      <c r="H85" s="551">
        <f>+H29+G29</f>
        <v>0</v>
      </c>
      <c r="J85" s="284"/>
      <c r="K85" s="556">
        <f>+L29+K29</f>
        <v>0</v>
      </c>
      <c r="L85" s="557" t="s">
        <v>121</v>
      </c>
      <c r="M85" s="556">
        <f>+N29+M29</f>
        <v>0</v>
      </c>
      <c r="N85" s="557" t="s">
        <v>121</v>
      </c>
      <c r="O85" s="556">
        <f>+P29+O29</f>
        <v>0</v>
      </c>
      <c r="P85" s="557" t="s">
        <v>121</v>
      </c>
      <c r="Q85" s="82">
        <f>H85+K85+M85+O85</f>
        <v>0</v>
      </c>
    </row>
    <row r="86" spans="1:17" ht="15" customHeight="1" x14ac:dyDescent="0.35">
      <c r="C86" s="773" t="s">
        <v>122</v>
      </c>
      <c r="D86" s="773"/>
      <c r="E86" s="773"/>
      <c r="F86" s="773"/>
      <c r="G86" s="767"/>
      <c r="H86" s="551">
        <f>+H58+H68</f>
        <v>0</v>
      </c>
      <c r="J86" s="284"/>
      <c r="K86" s="556">
        <f>+L58+L68</f>
        <v>0</v>
      </c>
      <c r="L86" s="558" t="s">
        <v>121</v>
      </c>
      <c r="M86" s="556">
        <f>+N58+N68</f>
        <v>0</v>
      </c>
      <c r="N86" s="558" t="s">
        <v>121</v>
      </c>
      <c r="O86" s="556">
        <f>+P58+P68</f>
        <v>0</v>
      </c>
      <c r="P86" s="558" t="s">
        <v>121</v>
      </c>
      <c r="Q86" s="82">
        <f>H86+K86+M86+O86</f>
        <v>0</v>
      </c>
    </row>
    <row r="87" spans="1:17" ht="15" customHeight="1" x14ac:dyDescent="0.35">
      <c r="C87" s="773" t="s">
        <v>123</v>
      </c>
      <c r="D87" s="773"/>
      <c r="E87" s="773"/>
      <c r="F87" s="773"/>
      <c r="G87" s="767"/>
      <c r="H87" s="551">
        <f>+H85+H86</f>
        <v>0</v>
      </c>
      <c r="J87" s="285"/>
      <c r="K87" s="17"/>
      <c r="L87" s="559">
        <f>+K85+K86</f>
        <v>0</v>
      </c>
      <c r="M87" s="17"/>
      <c r="N87" s="559">
        <f>+M85+M86</f>
        <v>0</v>
      </c>
      <c r="O87" s="17"/>
      <c r="P87" s="559">
        <f>+O85+O86</f>
        <v>0</v>
      </c>
      <c r="Q87" s="82">
        <f>H87+L87+N87+P87</f>
        <v>0</v>
      </c>
    </row>
    <row r="88" spans="1:17" ht="15" customHeight="1" x14ac:dyDescent="0.35">
      <c r="B88" s="155" t="s">
        <v>124</v>
      </c>
      <c r="G88" s="217"/>
      <c r="H88" s="217"/>
      <c r="J88" s="284"/>
      <c r="K88"/>
      <c r="L88" s="69"/>
      <c r="M88"/>
      <c r="N88" s="69"/>
      <c r="O88"/>
      <c r="P88" s="69"/>
      <c r="Q88" s="69"/>
    </row>
    <row r="89" spans="1:17" ht="15" customHeight="1" x14ac:dyDescent="0.35">
      <c r="B89" s="760" t="s">
        <v>125</v>
      </c>
      <c r="C89" s="760"/>
      <c r="D89" s="760"/>
      <c r="E89" s="760"/>
      <c r="F89" s="760"/>
      <c r="G89" s="760"/>
      <c r="H89" s="760"/>
      <c r="J89" s="284"/>
      <c r="K89"/>
      <c r="L89" s="69"/>
      <c r="M89"/>
      <c r="N89" s="69"/>
      <c r="O89"/>
      <c r="P89" s="69"/>
      <c r="Q89" s="69"/>
    </row>
    <row r="90" spans="1:17" ht="15" customHeight="1" x14ac:dyDescent="0.35">
      <c r="C90" s="773" t="s">
        <v>120</v>
      </c>
      <c r="D90" s="773"/>
      <c r="E90" s="773"/>
      <c r="F90" s="773"/>
      <c r="G90" s="767"/>
      <c r="H90" s="551">
        <f>+H31+G31</f>
        <v>0</v>
      </c>
      <c r="J90" s="284"/>
      <c r="K90" s="556">
        <f>+L31+K31</f>
        <v>0</v>
      </c>
      <c r="L90" s="557" t="s">
        <v>121</v>
      </c>
      <c r="M90" s="556">
        <f>+N31+M31</f>
        <v>0</v>
      </c>
      <c r="N90" s="557" t="s">
        <v>121</v>
      </c>
      <c r="O90" s="556">
        <f>+P31+O31</f>
        <v>0</v>
      </c>
      <c r="P90" s="557" t="s">
        <v>121</v>
      </c>
      <c r="Q90" s="69"/>
    </row>
    <row r="91" spans="1:17" ht="15" customHeight="1" x14ac:dyDescent="0.35">
      <c r="C91" s="773" t="s">
        <v>122</v>
      </c>
      <c r="D91" s="773"/>
      <c r="E91" s="773"/>
      <c r="F91" s="773"/>
      <c r="G91" s="767"/>
      <c r="H91" s="551">
        <f>+H61+H69</f>
        <v>0</v>
      </c>
      <c r="J91" s="284"/>
      <c r="K91" s="560">
        <f>+L61+L69</f>
        <v>0</v>
      </c>
      <c r="L91" s="561" t="s">
        <v>121</v>
      </c>
      <c r="M91" s="562">
        <f>+N61+N69</f>
        <v>0</v>
      </c>
      <c r="N91" s="561" t="s">
        <v>121</v>
      </c>
      <c r="O91" s="562">
        <f>+P61+P69</f>
        <v>0</v>
      </c>
      <c r="P91" s="561" t="s">
        <v>121</v>
      </c>
      <c r="Q91" s="82">
        <f>H91+K91+M91+O91</f>
        <v>0</v>
      </c>
    </row>
    <row r="92" spans="1:17" ht="15" customHeight="1" x14ac:dyDescent="0.35">
      <c r="B92" s="773" t="s">
        <v>457</v>
      </c>
      <c r="C92" s="773"/>
      <c r="D92" s="773"/>
      <c r="E92" s="773"/>
      <c r="F92" s="773"/>
      <c r="G92" s="767"/>
      <c r="H92" s="552">
        <f>G108+H108</f>
        <v>0</v>
      </c>
      <c r="J92" s="284"/>
      <c r="K92" s="477"/>
      <c r="L92" s="478"/>
      <c r="M92" s="477"/>
      <c r="N92" s="478"/>
      <c r="O92" s="477"/>
      <c r="P92" s="478"/>
      <c r="Q92" s="82"/>
    </row>
    <row r="93" spans="1:17" ht="15" customHeight="1" thickBot="1" x14ac:dyDescent="0.4">
      <c r="D93" s="865" t="s">
        <v>123</v>
      </c>
      <c r="E93" s="865"/>
      <c r="F93" s="865"/>
      <c r="G93" s="866"/>
      <c r="H93" s="551">
        <f>+H90+H91+H92</f>
        <v>0</v>
      </c>
      <c r="J93" s="284"/>
      <c r="K93" s="217"/>
      <c r="L93" s="563">
        <f>+K90+K91+K92</f>
        <v>0</v>
      </c>
      <c r="M93" s="17"/>
      <c r="N93" s="563">
        <f>+M90+M91+M92</f>
        <v>0</v>
      </c>
      <c r="O93" s="17"/>
      <c r="P93" s="563">
        <f>+O90+O91+O92</f>
        <v>0</v>
      </c>
      <c r="Q93" s="82">
        <f>H93+L93+N93+P93</f>
        <v>0</v>
      </c>
    </row>
    <row r="94" spans="1:17" ht="15" customHeight="1" x14ac:dyDescent="0.35">
      <c r="B94" s="805" t="s">
        <v>126</v>
      </c>
      <c r="C94" s="806"/>
      <c r="D94" s="806"/>
      <c r="E94" s="806"/>
      <c r="F94" s="806"/>
      <c r="G94" s="807"/>
      <c r="H94" s="553">
        <f>(ROUND(SUM(H93-H87),0))</f>
        <v>0</v>
      </c>
      <c r="J94" s="284"/>
      <c r="L94" s="564">
        <f>+L93-L87</f>
        <v>0</v>
      </c>
      <c r="M94"/>
      <c r="N94" s="564">
        <f>+N93-N87</f>
        <v>0</v>
      </c>
      <c r="O94"/>
      <c r="P94" s="564">
        <f>+P93-P87</f>
        <v>0</v>
      </c>
      <c r="Q94" s="83">
        <f>H94+L94+N94+P94</f>
        <v>0</v>
      </c>
    </row>
    <row r="95" spans="1:17" ht="15" customHeight="1" x14ac:dyDescent="0.35">
      <c r="B95" s="479"/>
      <c r="C95" s="480" t="s">
        <v>127</v>
      </c>
      <c r="D95" s="169"/>
      <c r="E95" s="169"/>
      <c r="F95" s="169"/>
      <c r="H95" s="481"/>
      <c r="J95" s="284"/>
      <c r="L95" s="224"/>
      <c r="M95"/>
      <c r="N95" s="224"/>
      <c r="O95"/>
      <c r="P95" s="224"/>
      <c r="Q95" s="225"/>
    </row>
    <row r="96" spans="1:17" ht="16.5" customHeight="1" thickBot="1" x14ac:dyDescent="0.4">
      <c r="B96" s="482"/>
      <c r="C96" s="483"/>
      <c r="D96" s="484"/>
      <c r="E96" s="484"/>
      <c r="F96" s="485" t="s">
        <v>339</v>
      </c>
      <c r="G96" s="483"/>
      <c r="H96" s="554" t="e">
        <f>H94/H87</f>
        <v>#DIV/0!</v>
      </c>
      <c r="K96" s="173"/>
      <c r="L96" s="95"/>
      <c r="M96" s="71"/>
      <c r="N96" s="95"/>
      <c r="O96" s="71"/>
      <c r="P96" s="95"/>
      <c r="Q96" s="565" t="e">
        <f>Q94/Q87</f>
        <v>#DIV/0!</v>
      </c>
    </row>
    <row r="97" spans="1:21" ht="19" customHeight="1" thickBot="1" x14ac:dyDescent="0.4">
      <c r="B97" s="802" t="s">
        <v>362</v>
      </c>
      <c r="C97" s="803"/>
      <c r="D97" s="803"/>
      <c r="E97" s="803"/>
      <c r="F97" s="803"/>
      <c r="G97" s="804"/>
      <c r="H97" s="555" t="e">
        <f>SUM(H85*0.01)*(H58/(G29+H29))+(H85*0.01)</f>
        <v>#DIV/0!</v>
      </c>
      <c r="K97" s="486"/>
      <c r="L97" s="566">
        <f>IF(K85=0,0,(SUM(K85*0.01)*(L58/(L29+K29))+(K85*0.01)))</f>
        <v>0</v>
      </c>
      <c r="M97" s="101"/>
      <c r="N97" s="566">
        <f>IF(M85=0,0,(SUM(M85*0.01)*(N58/(N29+M29))+(M85*0.01)))</f>
        <v>0</v>
      </c>
      <c r="O97" s="101"/>
      <c r="P97" s="566">
        <f>IF(O85=0,0,(SUM(O85*0.01)*(P58/(P29+O29))+(O85*0.01)))</f>
        <v>0</v>
      </c>
      <c r="Q97" s="567" t="e">
        <f>H97+L97+N97+P97</f>
        <v>#DIV/0!</v>
      </c>
      <c r="R97" s="173"/>
    </row>
    <row r="98" spans="1:21" ht="16" customHeight="1" x14ac:dyDescent="0.35">
      <c r="A98" s="833" t="s">
        <v>399</v>
      </c>
      <c r="B98" s="833"/>
      <c r="C98" s="833"/>
      <c r="D98" s="833"/>
      <c r="E98" s="833"/>
      <c r="F98" s="833"/>
      <c r="G98" s="833"/>
      <c r="H98" s="833"/>
      <c r="K98" s="173"/>
      <c r="L98" s="568"/>
      <c r="M98"/>
      <c r="N98" s="568"/>
      <c r="O98"/>
      <c r="P98" s="568"/>
      <c r="Q98" s="569"/>
    </row>
    <row r="99" spans="1:21" ht="20.5" customHeight="1" x14ac:dyDescent="0.35">
      <c r="B99" s="487" t="s">
        <v>370</v>
      </c>
      <c r="C99" s="487"/>
      <c r="D99" s="487"/>
      <c r="E99" s="487"/>
      <c r="F99" s="487"/>
      <c r="G99" s="834">
        <f>'Impact To Multiyear Projection'!F35</f>
        <v>0</v>
      </c>
      <c r="H99" s="835"/>
      <c r="K99" s="173"/>
      <c r="L99" s="570"/>
      <c r="M99"/>
      <c r="N99" s="570"/>
      <c r="O99"/>
      <c r="P99" s="570"/>
      <c r="Q99" s="571"/>
    </row>
    <row r="100" spans="1:21" ht="16" customHeight="1" x14ac:dyDescent="0.35">
      <c r="B100" s="488" t="s">
        <v>151</v>
      </c>
      <c r="C100" s="487"/>
      <c r="D100" s="487"/>
      <c r="E100" s="487"/>
      <c r="F100" s="487"/>
      <c r="G100" s="836"/>
      <c r="H100" s="837"/>
      <c r="K100" s="173"/>
      <c r="L100" s="570"/>
      <c r="M100"/>
      <c r="N100" s="570"/>
      <c r="O100"/>
      <c r="P100" s="570"/>
      <c r="Q100" s="571"/>
    </row>
    <row r="101" spans="1:21" ht="23.15" customHeight="1" thickBot="1" x14ac:dyDescent="0.4">
      <c r="B101" s="838" t="s">
        <v>152</v>
      </c>
      <c r="C101" s="839"/>
      <c r="D101" s="839"/>
      <c r="E101" s="839"/>
      <c r="F101" s="840"/>
      <c r="G101" s="863">
        <f>SUM(G99*G100)</f>
        <v>0</v>
      </c>
      <c r="H101" s="864"/>
      <c r="K101" s="173"/>
      <c r="L101" s="570"/>
      <c r="M101"/>
      <c r="N101" s="570"/>
      <c r="O101"/>
      <c r="P101" s="570"/>
      <c r="Q101" s="571"/>
    </row>
    <row r="102" spans="1:21" ht="15" customHeight="1" x14ac:dyDescent="0.35">
      <c r="A102" s="439" t="s">
        <v>400</v>
      </c>
      <c r="B102" s="439"/>
      <c r="C102" s="440"/>
      <c r="D102" s="440"/>
      <c r="E102" s="440"/>
      <c r="F102" s="440"/>
      <c r="G102" s="440"/>
      <c r="H102" s="440"/>
      <c r="K102" s="489"/>
      <c r="L102" s="75"/>
      <c r="N102" s="75"/>
      <c r="P102" s="490"/>
      <c r="Q102" s="491"/>
    </row>
    <row r="103" spans="1:21" ht="15" customHeight="1" thickBot="1" x14ac:dyDescent="0.4">
      <c r="B103" s="811" t="s">
        <v>128</v>
      </c>
      <c r="C103" s="811"/>
      <c r="D103" s="811"/>
      <c r="E103" s="811"/>
      <c r="F103" s="811"/>
      <c r="G103" s="811"/>
      <c r="H103" s="811"/>
      <c r="K103" s="492"/>
      <c r="L103" s="493"/>
      <c r="M103" s="174"/>
      <c r="N103" s="493"/>
      <c r="Q103" s="173"/>
    </row>
    <row r="104" spans="1:21" ht="15" customHeight="1" x14ac:dyDescent="0.35">
      <c r="B104" s="811"/>
      <c r="C104" s="811"/>
      <c r="D104" s="811"/>
      <c r="E104" s="811"/>
      <c r="F104" s="811"/>
      <c r="G104" s="811"/>
      <c r="H104" s="811"/>
      <c r="O104" s="494"/>
      <c r="P104" s="494"/>
    </row>
    <row r="105" spans="1:21" s="175" customFormat="1" ht="27" customHeight="1" x14ac:dyDescent="0.35">
      <c r="A105" s="495"/>
      <c r="B105" s="847" t="s">
        <v>338</v>
      </c>
      <c r="C105" s="847"/>
      <c r="D105" s="847"/>
      <c r="E105" s="847"/>
      <c r="F105" s="847"/>
      <c r="G105" s="847"/>
      <c r="H105" s="847"/>
      <c r="I105" s="177"/>
      <c r="J105" s="177"/>
    </row>
    <row r="106" spans="1:21" ht="147" customHeight="1" x14ac:dyDescent="0.35">
      <c r="B106" s="844" t="s">
        <v>219</v>
      </c>
      <c r="C106" s="845"/>
      <c r="D106" s="845"/>
      <c r="E106" s="845"/>
      <c r="F106" s="845"/>
      <c r="G106" s="845"/>
      <c r="H106" s="846"/>
      <c r="I106" s="177" t="s">
        <v>465</v>
      </c>
      <c r="J106" s="177"/>
    </row>
    <row r="107" spans="1:21" ht="17.5" customHeight="1" x14ac:dyDescent="0.35">
      <c r="B107" s="305"/>
      <c r="C107" s="857" t="s">
        <v>444</v>
      </c>
      <c r="D107" s="857"/>
      <c r="E107" s="857"/>
      <c r="F107" s="857"/>
      <c r="G107" s="473" t="s">
        <v>69</v>
      </c>
      <c r="H107" s="473" t="s">
        <v>70</v>
      </c>
      <c r="I107" s="177"/>
      <c r="J107" s="177"/>
    </row>
    <row r="108" spans="1:21" ht="26.15" customHeight="1" x14ac:dyDescent="0.35">
      <c r="B108" s="305"/>
      <c r="C108" s="858"/>
      <c r="D108" s="858"/>
      <c r="E108" s="858"/>
      <c r="F108" s="858"/>
      <c r="G108" s="316"/>
      <c r="H108" s="316"/>
      <c r="I108" s="177"/>
      <c r="J108" s="177"/>
      <c r="N108" s="326"/>
      <c r="O108" s="327"/>
    </row>
    <row r="109" spans="1:21" ht="6.75" customHeight="1" x14ac:dyDescent="0.35"/>
    <row r="110" spans="1:21" ht="25.5" customHeight="1" thickBot="1" x14ac:dyDescent="0.4">
      <c r="B110" s="847" t="s">
        <v>466</v>
      </c>
      <c r="C110" s="847"/>
      <c r="D110" s="847"/>
      <c r="E110" s="847"/>
      <c r="F110" s="847"/>
      <c r="G110" s="847"/>
      <c r="H110" s="847"/>
      <c r="O110" s="327"/>
    </row>
    <row r="111" spans="1:21" ht="95.5" customHeight="1" x14ac:dyDescent="0.35">
      <c r="B111" s="844" t="s">
        <v>219</v>
      </c>
      <c r="C111" s="859"/>
      <c r="D111" s="859"/>
      <c r="E111" s="859"/>
      <c r="F111" s="859"/>
      <c r="G111" s="859"/>
      <c r="H111" s="860"/>
      <c r="I111" s="177" t="s">
        <v>467</v>
      </c>
      <c r="J111" s="177"/>
      <c r="O111" s="327"/>
      <c r="R111" s="711" t="s">
        <v>431</v>
      </c>
      <c r="S111" s="712"/>
      <c r="T111" s="712"/>
      <c r="U111" s="713"/>
    </row>
    <row r="112" spans="1:21" ht="6" customHeight="1" x14ac:dyDescent="0.35">
      <c r="R112" s="362"/>
      <c r="S112" s="347"/>
      <c r="T112" s="347"/>
      <c r="U112" s="363"/>
    </row>
    <row r="113" spans="1:21" ht="15" customHeight="1" x14ac:dyDescent="0.35">
      <c r="A113" s="776" t="s">
        <v>129</v>
      </c>
      <c r="B113" s="777"/>
      <c r="C113" s="777"/>
      <c r="D113" s="777"/>
      <c r="E113" s="777"/>
      <c r="F113" s="777"/>
      <c r="G113" s="777"/>
      <c r="H113" s="778"/>
      <c r="O113" s="327"/>
      <c r="P113" s="327"/>
      <c r="R113" s="362"/>
      <c r="S113" s="364" t="s">
        <v>476</v>
      </c>
      <c r="T113" s="364" t="s">
        <v>430</v>
      </c>
      <c r="U113" s="365" t="s">
        <v>429</v>
      </c>
    </row>
    <row r="114" spans="1:21" ht="16.5" customHeight="1" x14ac:dyDescent="0.35">
      <c r="A114" s="439" t="s">
        <v>401</v>
      </c>
      <c r="B114" s="496"/>
      <c r="C114" s="496"/>
      <c r="D114" s="497"/>
      <c r="E114" s="497"/>
      <c r="F114" s="497"/>
      <c r="G114" s="498"/>
      <c r="H114" s="498"/>
      <c r="K114" s="676" t="s">
        <v>437</v>
      </c>
      <c r="L114" s="677"/>
      <c r="M114" s="677"/>
      <c r="N114" s="677"/>
      <c r="O114" s="674" t="s">
        <v>130</v>
      </c>
      <c r="P114" s="674"/>
      <c r="Q114" s="674"/>
      <c r="R114" s="362" t="s">
        <v>477</v>
      </c>
      <c r="S114" s="366">
        <f>H60</f>
        <v>0</v>
      </c>
      <c r="T114" s="366"/>
      <c r="U114" s="367"/>
    </row>
    <row r="115" spans="1:21" ht="14.25" customHeight="1" x14ac:dyDescent="0.35">
      <c r="B115" s="168" t="s">
        <v>371</v>
      </c>
      <c r="C115" s="170"/>
      <c r="D115" s="170"/>
      <c r="E115" s="170"/>
      <c r="F115" s="170"/>
      <c r="G115" s="171"/>
      <c r="H115" s="266"/>
      <c r="K115" s="344" t="s">
        <v>458</v>
      </c>
      <c r="L115" s="345" t="s">
        <v>459</v>
      </c>
      <c r="M115" s="346"/>
      <c r="N115" s="347"/>
      <c r="O115" s="675"/>
      <c r="P115" s="675"/>
      <c r="Q115" s="675"/>
      <c r="R115" s="362" t="s">
        <v>471</v>
      </c>
      <c r="S115" s="366"/>
      <c r="T115" s="366">
        <f>IF(S116=0,0,((S116/((G8+H8)+(G122+H122)))*(G122+H122)))</f>
        <v>0</v>
      </c>
      <c r="U115" s="367">
        <f>IF(T116=0,0,((T116/((G8+H8)+(G123+H123)))*(G123+H123)))</f>
        <v>0</v>
      </c>
    </row>
    <row r="116" spans="1:21" ht="14.25" customHeight="1" x14ac:dyDescent="0.35">
      <c r="C116" s="499" t="s">
        <v>366</v>
      </c>
      <c r="D116" s="500"/>
      <c r="E116" s="500"/>
      <c r="F116" s="500"/>
      <c r="G116" s="501" t="s">
        <v>131</v>
      </c>
      <c r="H116" s="65"/>
      <c r="K116" s="344" t="s">
        <v>132</v>
      </c>
      <c r="L116" s="345" t="s">
        <v>133</v>
      </c>
      <c r="M116" s="349" t="s">
        <v>438</v>
      </c>
      <c r="N116" s="345" t="s">
        <v>439</v>
      </c>
      <c r="O116" s="675"/>
      <c r="P116" s="675"/>
      <c r="Q116" s="675"/>
      <c r="R116" s="368" t="s">
        <v>472</v>
      </c>
      <c r="S116" s="366">
        <f>H59</f>
        <v>0</v>
      </c>
      <c r="T116" s="366">
        <f>IF(S116=0,0,((S116+T115)+((S116+T115)*((G44+H44)/COUNTA(G44:H44)))))</f>
        <v>0</v>
      </c>
      <c r="U116" s="367">
        <f>IF(T116=0,0,((T116+U115)+((T116+U115)*((G44+H44)/COUNTA(G44:H44)))))</f>
        <v>0</v>
      </c>
    </row>
    <row r="117" spans="1:21" ht="14.25" customHeight="1" x14ac:dyDescent="0.35">
      <c r="C117" s="499" t="s">
        <v>367</v>
      </c>
      <c r="D117" s="502"/>
      <c r="E117" s="502"/>
      <c r="F117" s="502"/>
      <c r="G117" s="338" t="s">
        <v>131</v>
      </c>
      <c r="H117" s="222"/>
      <c r="K117" s="84">
        <f>I40</f>
        <v>0</v>
      </c>
      <c r="L117" s="85">
        <f>J40</f>
        <v>0</v>
      </c>
      <c r="M117" s="85">
        <f>H59</f>
        <v>0</v>
      </c>
      <c r="N117" s="85">
        <f>H70</f>
        <v>0</v>
      </c>
      <c r="O117" s="348" t="s">
        <v>426</v>
      </c>
      <c r="P117" s="348"/>
      <c r="Q117" s="348"/>
      <c r="R117" s="362" t="s">
        <v>473</v>
      </c>
      <c r="S117" s="366"/>
      <c r="T117" s="366">
        <f>IF(S118=0,0,((S118/((G8+H8)+(G122+H122)))*(G122+H122)))</f>
        <v>0</v>
      </c>
      <c r="U117" s="367">
        <f>IF(T118=0,0,((T118/((G8+H8)+(G122+H122)+(G123+H123)))*(G123+H123)))</f>
        <v>0</v>
      </c>
    </row>
    <row r="118" spans="1:21" ht="14.25" customHeight="1" x14ac:dyDescent="0.35">
      <c r="B118" s="155" t="s">
        <v>134</v>
      </c>
      <c r="C118" s="168"/>
      <c r="G118" s="338"/>
      <c r="H118" s="265"/>
      <c r="K118" s="86">
        <f>IF(G8=0,0,(K117/G8))</f>
        <v>0</v>
      </c>
      <c r="L118" s="87">
        <f>IF(H8=0,0,(L117/H8))</f>
        <v>0</v>
      </c>
      <c r="M118" s="87">
        <f>IF(ISERROR(M117/(H8+G8)),0,(M117/(H8+G8)))</f>
        <v>0</v>
      </c>
      <c r="N118" s="87">
        <f>IF(ISERROR(N117/(G8+H8)),0,(N117/(G8+H8)))</f>
        <v>0</v>
      </c>
      <c r="O118" s="350" t="s">
        <v>425</v>
      </c>
      <c r="P118" s="350"/>
      <c r="Q118" s="350"/>
      <c r="R118" s="368" t="s">
        <v>517</v>
      </c>
      <c r="S118" s="366">
        <f>H70</f>
        <v>0</v>
      </c>
      <c r="T118" s="366">
        <f>S118+T117</f>
        <v>0</v>
      </c>
      <c r="U118" s="369">
        <f>T118+U117</f>
        <v>0</v>
      </c>
    </row>
    <row r="119" spans="1:21" ht="14.25" customHeight="1" x14ac:dyDescent="0.35">
      <c r="C119" s="499" t="s">
        <v>427</v>
      </c>
      <c r="D119" s="500"/>
      <c r="E119" s="500"/>
      <c r="F119" s="500"/>
      <c r="G119" s="501"/>
      <c r="H119" s="63"/>
      <c r="K119"/>
      <c r="L119"/>
      <c r="M119"/>
      <c r="N119"/>
      <c r="O119"/>
      <c r="P119"/>
      <c r="Q119"/>
      <c r="R119" s="630" t="s">
        <v>516</v>
      </c>
      <c r="S119" s="629"/>
      <c r="T119" s="366">
        <f>IF(H119=0,0,((H119/((G8+H8)+(G122+H122)))*(G122+H122)))</f>
        <v>0</v>
      </c>
      <c r="U119" s="367">
        <f>IF(H119=0,0,((H119/((G8+H8)+(G123+H123)))*(G123+H123)))</f>
        <v>0</v>
      </c>
    </row>
    <row r="120" spans="1:21" ht="14.25" customHeight="1" x14ac:dyDescent="0.35">
      <c r="C120" s="499" t="s">
        <v>428</v>
      </c>
      <c r="D120" s="502"/>
      <c r="E120" s="502"/>
      <c r="F120" s="502"/>
      <c r="G120" s="338"/>
      <c r="H120" s="63"/>
      <c r="K120" s="351">
        <f>(K117+(K117*G44))</f>
        <v>0</v>
      </c>
      <c r="L120" s="352"/>
      <c r="M120" s="352">
        <f>(L117+(L117*H44))</f>
        <v>0</v>
      </c>
      <c r="N120" s="353"/>
      <c r="O120" s="676" t="s">
        <v>135</v>
      </c>
      <c r="P120" s="677"/>
      <c r="Q120" s="343" t="s">
        <v>130</v>
      </c>
      <c r="R120" s="368" t="s">
        <v>478</v>
      </c>
      <c r="S120" s="366"/>
      <c r="T120" s="370">
        <f>H119+T119</f>
        <v>0</v>
      </c>
      <c r="U120" s="367">
        <f>T120+U119</f>
        <v>0</v>
      </c>
    </row>
    <row r="121" spans="1:21" ht="14.25" customHeight="1" x14ac:dyDescent="0.35">
      <c r="B121" s="168" t="s">
        <v>469</v>
      </c>
      <c r="C121" s="168"/>
      <c r="G121" s="451" t="s">
        <v>136</v>
      </c>
      <c r="H121" s="503" t="s">
        <v>70</v>
      </c>
      <c r="K121" s="354">
        <f>((G31-I42)+((G31-I42)*G44))*H116</f>
        <v>0</v>
      </c>
      <c r="L121" s="355">
        <f>K121+((K121*G44)*H117)</f>
        <v>0</v>
      </c>
      <c r="M121" s="355">
        <f>((H31-J42)+((H31-J42)*H44))*H116</f>
        <v>0</v>
      </c>
      <c r="N121" s="356">
        <f>M121+((M121*H444)*H117)</f>
        <v>0</v>
      </c>
      <c r="O121" s="344" t="s">
        <v>69</v>
      </c>
      <c r="P121" s="345" t="s">
        <v>70</v>
      </c>
      <c r="Q121" s="348"/>
      <c r="R121" s="368" t="s">
        <v>479</v>
      </c>
      <c r="S121" s="366"/>
      <c r="T121" s="366"/>
      <c r="U121" s="367">
        <f>H120</f>
        <v>0</v>
      </c>
    </row>
    <row r="122" spans="1:21" ht="14.25" customHeight="1" x14ac:dyDescent="0.35">
      <c r="B122" s="168" t="s">
        <v>368</v>
      </c>
      <c r="C122" s="168"/>
      <c r="G122" s="263"/>
      <c r="H122" s="264"/>
      <c r="I122" s="861" t="s">
        <v>137</v>
      </c>
      <c r="J122" s="281"/>
      <c r="K122" s="354">
        <f>IF(K120=0,0,(K120/(G8+G122)))</f>
        <v>0</v>
      </c>
      <c r="L122" s="355">
        <f>IF(L121=0,0,(K121/(G8+G122+G123)))</f>
        <v>0</v>
      </c>
      <c r="M122" s="355">
        <f>IF(M120=0,0,(M120/(H8+H122)))</f>
        <v>0</v>
      </c>
      <c r="N122" s="356">
        <f>IF(N121=0,0,(M121/(H8+H122+H123)))</f>
        <v>0</v>
      </c>
      <c r="O122" s="354">
        <f>G122*(K122)</f>
        <v>0</v>
      </c>
      <c r="P122" s="355">
        <f>H122*(M122)</f>
        <v>0</v>
      </c>
      <c r="Q122" s="348"/>
      <c r="R122" s="362" t="s">
        <v>474</v>
      </c>
      <c r="S122" s="366"/>
      <c r="T122" s="366">
        <f>(H58+S116+T116)*H116</f>
        <v>0</v>
      </c>
      <c r="U122" s="367">
        <f>IF(T122=0,0,((T122+U115)+((T122+U115)*((G44+H44)/COUNTA(G44:H44)))))</f>
        <v>0</v>
      </c>
    </row>
    <row r="123" spans="1:21" ht="14.25" customHeight="1" x14ac:dyDescent="0.35">
      <c r="B123" s="168" t="s">
        <v>369</v>
      </c>
      <c r="C123" s="168"/>
      <c r="G123" s="263"/>
      <c r="H123" s="264"/>
      <c r="I123" s="862"/>
      <c r="J123" s="282"/>
      <c r="K123" s="357"/>
      <c r="L123" s="358"/>
      <c r="M123" s="358"/>
      <c r="N123" s="359"/>
      <c r="O123" s="360">
        <f>G123*(L122)</f>
        <v>0</v>
      </c>
      <c r="P123" s="361">
        <f>H123*(N122)</f>
        <v>0</v>
      </c>
      <c r="Q123" s="350"/>
      <c r="R123" s="362" t="s">
        <v>475</v>
      </c>
      <c r="S123" s="366"/>
      <c r="T123" s="366"/>
      <c r="U123" s="367">
        <f>(H58+U116+U122+T116+S116)*H117</f>
        <v>0</v>
      </c>
    </row>
    <row r="124" spans="1:21" ht="9" customHeight="1" x14ac:dyDescent="0.35">
      <c r="B124" s="168"/>
      <c r="C124" s="168"/>
      <c r="G124" s="338"/>
      <c r="H124" s="504"/>
      <c r="I124" s="64"/>
      <c r="K124" s="505"/>
      <c r="L124" s="505"/>
      <c r="M124" s="505"/>
      <c r="O124" s="505"/>
      <c r="Q124" s="506"/>
      <c r="R124" s="867" t="s">
        <v>480</v>
      </c>
      <c r="S124" s="869">
        <f>SUM(S114:S123)</f>
        <v>0</v>
      </c>
      <c r="T124" s="871">
        <f>SUM(T114:T123)-T115-T117-T119</f>
        <v>0</v>
      </c>
      <c r="U124" s="873">
        <f>SUM(U114:U123)-U115-U117-U119</f>
        <v>0</v>
      </c>
    </row>
    <row r="125" spans="1:21" ht="15" customHeight="1" thickBot="1" x14ac:dyDescent="0.4">
      <c r="A125" s="439" t="s">
        <v>468</v>
      </c>
      <c r="B125" s="439"/>
      <c r="C125" s="440"/>
      <c r="D125" s="440"/>
      <c r="E125" s="440"/>
      <c r="F125" s="440"/>
      <c r="G125" s="440"/>
      <c r="H125" s="440"/>
      <c r="I125" s="64"/>
      <c r="R125" s="868"/>
      <c r="S125" s="870"/>
      <c r="T125" s="872"/>
      <c r="U125" s="874"/>
    </row>
    <row r="126" spans="1:21" ht="15" customHeight="1" thickTop="1" x14ac:dyDescent="0.35">
      <c r="B126" s="155" t="s">
        <v>138</v>
      </c>
      <c r="I126" s="64"/>
      <c r="K126" s="375"/>
      <c r="L126" s="254"/>
      <c r="M126" s="254"/>
      <c r="N126" s="254"/>
      <c r="O126" s="254"/>
      <c r="P126" s="254"/>
      <c r="Q126" s="254"/>
      <c r="R126" s="362" t="s">
        <v>481</v>
      </c>
      <c r="S126" s="366">
        <f>SUM(S114:S123)</f>
        <v>0</v>
      </c>
      <c r="T126" s="366">
        <f>T116+T118</f>
        <v>0</v>
      </c>
      <c r="U126" s="367">
        <f>U116+U118</f>
        <v>0</v>
      </c>
    </row>
    <row r="127" spans="1:21" ht="15" customHeight="1" x14ac:dyDescent="0.35">
      <c r="B127" s="434" t="s">
        <v>40</v>
      </c>
      <c r="C127" s="278"/>
      <c r="D127" s="278"/>
      <c r="E127" s="278"/>
      <c r="F127" s="278"/>
      <c r="G127" s="278"/>
      <c r="H127" s="454"/>
      <c r="I127" s="64"/>
      <c r="K127" s="683" t="s">
        <v>527</v>
      </c>
      <c r="L127" s="684"/>
      <c r="M127" s="684"/>
      <c r="N127" s="685"/>
      <c r="O127" s="226"/>
      <c r="P127" s="226"/>
      <c r="Q127" s="226"/>
      <c r="R127" s="362" t="s">
        <v>483</v>
      </c>
      <c r="S127" s="347"/>
      <c r="T127" s="366">
        <f>T122+T120</f>
        <v>0</v>
      </c>
      <c r="U127" s="367">
        <f>U122+U120</f>
        <v>0</v>
      </c>
    </row>
    <row r="128" spans="1:21" ht="20.149999999999999" customHeight="1" x14ac:dyDescent="0.35">
      <c r="B128" s="886" t="s">
        <v>139</v>
      </c>
      <c r="C128" s="887"/>
      <c r="D128" s="888"/>
      <c r="E128" s="297"/>
      <c r="F128" s="297"/>
      <c r="G128" s="297"/>
      <c r="H128" s="298"/>
      <c r="I128" s="339" t="s">
        <v>470</v>
      </c>
      <c r="K128" s="683"/>
      <c r="L128" s="684"/>
      <c r="M128" s="684"/>
      <c r="N128" s="685"/>
      <c r="O128" s="376" t="str">
        <f>B7</f>
        <v>Type in the Name of the Bargaining Unit</v>
      </c>
      <c r="P128" s="226"/>
      <c r="Q128" s="226"/>
      <c r="R128" s="362" t="s">
        <v>482</v>
      </c>
      <c r="S128" s="347"/>
      <c r="T128" s="347"/>
      <c r="U128" s="367">
        <f>U123+U121</f>
        <v>0</v>
      </c>
    </row>
    <row r="129" spans="1:21" ht="15" customHeight="1" thickBot="1" x14ac:dyDescent="0.4">
      <c r="A129" s="472" t="s">
        <v>140</v>
      </c>
      <c r="B129" s="889" t="s">
        <v>141</v>
      </c>
      <c r="C129" s="890"/>
      <c r="D129" s="891"/>
      <c r="E129" s="97"/>
      <c r="F129" s="97"/>
      <c r="G129" s="97"/>
      <c r="H129" s="97"/>
      <c r="I129" s="64"/>
      <c r="K129" s="256" t="s">
        <v>140</v>
      </c>
      <c r="L129" s="686" t="s">
        <v>141</v>
      </c>
      <c r="M129" s="687"/>
      <c r="N129" s="688"/>
      <c r="O129" s="241" t="s">
        <v>140</v>
      </c>
      <c r="P129" s="226"/>
      <c r="Q129" s="255"/>
      <c r="R129" s="371"/>
      <c r="S129" s="372">
        <f>SUM(S126:S128)</f>
        <v>0</v>
      </c>
      <c r="T129" s="373">
        <f t="shared" ref="T129:U129" si="3">SUM(T126:T128)</f>
        <v>0</v>
      </c>
      <c r="U129" s="374">
        <f t="shared" si="3"/>
        <v>0</v>
      </c>
    </row>
    <row r="130" spans="1:21" ht="15" customHeight="1" x14ac:dyDescent="0.35">
      <c r="A130" s="472" t="s">
        <v>142</v>
      </c>
      <c r="B130" s="892" t="s">
        <v>352</v>
      </c>
      <c r="C130" s="893"/>
      <c r="D130" s="894"/>
      <c r="E130" s="178"/>
      <c r="F130" s="178"/>
      <c r="G130" s="178"/>
      <c r="H130" s="178"/>
      <c r="I130" s="756" t="s">
        <v>424</v>
      </c>
      <c r="K130" s="256" t="s">
        <v>142</v>
      </c>
      <c r="L130" s="689" t="s">
        <v>352</v>
      </c>
      <c r="M130" s="690"/>
      <c r="N130" s="691"/>
      <c r="O130" s="244">
        <f>G8</f>
        <v>0</v>
      </c>
      <c r="P130" s="226"/>
      <c r="Q130" s="255"/>
    </row>
    <row r="131" spans="1:21" ht="15" customHeight="1" x14ac:dyDescent="0.35">
      <c r="B131" s="889" t="s">
        <v>353</v>
      </c>
      <c r="C131" s="890"/>
      <c r="D131" s="891"/>
      <c r="E131" s="97"/>
      <c r="F131" s="97"/>
      <c r="G131" s="97"/>
      <c r="H131" s="98"/>
      <c r="I131" s="756"/>
      <c r="K131" s="253"/>
      <c r="L131" s="686" t="s">
        <v>353</v>
      </c>
      <c r="M131" s="687"/>
      <c r="N131" s="688"/>
      <c r="O131" s="245">
        <f>H8</f>
        <v>0</v>
      </c>
      <c r="P131" s="226"/>
      <c r="Q131" s="255"/>
    </row>
    <row r="132" spans="1:21" ht="23.15" customHeight="1" x14ac:dyDescent="0.35">
      <c r="B132" s="895" t="s">
        <v>143</v>
      </c>
      <c r="C132" s="896"/>
      <c r="D132" s="897"/>
      <c r="E132" s="90"/>
      <c r="F132" s="90"/>
      <c r="G132" s="90"/>
      <c r="H132" s="90"/>
      <c r="I132" s="754" t="s">
        <v>144</v>
      </c>
      <c r="K132" s="253"/>
      <c r="L132" s="692" t="s">
        <v>143</v>
      </c>
      <c r="M132" s="693"/>
      <c r="N132" s="694"/>
      <c r="O132" s="245" t="s">
        <v>105</v>
      </c>
      <c r="P132" s="226"/>
      <c r="Q132" s="255"/>
    </row>
    <row r="133" spans="1:21" ht="13" customHeight="1" x14ac:dyDescent="0.35">
      <c r="A133" s="168"/>
      <c r="B133" s="320" t="s">
        <v>423</v>
      </c>
      <c r="C133" s="314"/>
      <c r="D133" s="314"/>
      <c r="E133" s="314"/>
      <c r="F133" s="314"/>
      <c r="G133" s="314"/>
      <c r="H133" s="315"/>
      <c r="I133" s="755"/>
      <c r="J133" s="609" t="s">
        <v>510</v>
      </c>
      <c r="K133" s="608"/>
      <c r="L133" s="246"/>
      <c r="M133" s="247"/>
      <c r="N133" s="247"/>
      <c r="O133" s="377"/>
      <c r="P133" s="226"/>
      <c r="Q133" s="255"/>
    </row>
    <row r="134" spans="1:21" ht="15" customHeight="1" x14ac:dyDescent="0.35">
      <c r="A134" s="879" t="s">
        <v>509</v>
      </c>
      <c r="B134" s="880" t="s">
        <v>348</v>
      </c>
      <c r="C134" s="881"/>
      <c r="D134" s="882"/>
      <c r="E134" s="179"/>
      <c r="F134" s="179"/>
      <c r="G134" s="179"/>
      <c r="H134" s="179"/>
      <c r="I134" s="607" t="e">
        <f>SUM(E134:H134)/(COUNTA(E134:H134))</f>
        <v>#DIV/0!</v>
      </c>
      <c r="J134" s="877" t="s">
        <v>509</v>
      </c>
      <c r="K134" s="608"/>
      <c r="L134" s="707" t="s">
        <v>348</v>
      </c>
      <c r="M134" s="708"/>
      <c r="N134" s="709"/>
      <c r="O134" s="248">
        <f>IF((O136+O137)=0,0,G44)</f>
        <v>0</v>
      </c>
      <c r="P134" s="226"/>
      <c r="Q134" s="255"/>
    </row>
    <row r="135" spans="1:21" ht="15" customHeight="1" x14ac:dyDescent="0.35">
      <c r="A135" s="879"/>
      <c r="B135" s="883" t="s">
        <v>349</v>
      </c>
      <c r="C135" s="884"/>
      <c r="D135" s="885"/>
      <c r="E135" s="180"/>
      <c r="F135" s="180"/>
      <c r="G135" s="180"/>
      <c r="H135" s="180"/>
      <c r="I135" s="607" t="e">
        <f>SUM(E135:H135)/(COUNTA(E135:H135))</f>
        <v>#DIV/0!</v>
      </c>
      <c r="J135" s="878"/>
      <c r="K135" s="608"/>
      <c r="L135" s="704" t="s">
        <v>349</v>
      </c>
      <c r="M135" s="705"/>
      <c r="N135" s="706"/>
      <c r="O135" s="249">
        <f>IF((O139+O140)=0,0,H44)</f>
        <v>0</v>
      </c>
      <c r="P135" s="226"/>
      <c r="Q135" s="255"/>
    </row>
    <row r="136" spans="1:21" ht="15" customHeight="1" x14ac:dyDescent="0.35">
      <c r="A136" s="753" t="s">
        <v>350</v>
      </c>
      <c r="B136" s="332" t="s">
        <v>145</v>
      </c>
      <c r="C136" s="335"/>
      <c r="D136" s="335"/>
      <c r="E136" s="324"/>
      <c r="F136" s="269"/>
      <c r="G136" s="269"/>
      <c r="H136" s="270"/>
      <c r="I136" s="603">
        <f>SUM(E136:H136)</f>
        <v>0</v>
      </c>
      <c r="J136" s="155"/>
      <c r="K136" s="695" t="s">
        <v>350</v>
      </c>
      <c r="L136" s="242" t="s">
        <v>145</v>
      </c>
      <c r="M136" s="243"/>
      <c r="N136" s="243"/>
      <c r="O136" s="275">
        <f>G40*G29</f>
        <v>0</v>
      </c>
      <c r="P136" s="226"/>
      <c r="Q136" s="255"/>
    </row>
    <row r="137" spans="1:21" ht="15" customHeight="1" x14ac:dyDescent="0.35">
      <c r="A137" s="753"/>
      <c r="B137" s="332" t="s">
        <v>146</v>
      </c>
      <c r="C137" s="335"/>
      <c r="D137" s="335"/>
      <c r="E137" s="269"/>
      <c r="F137" s="269"/>
      <c r="G137" s="269"/>
      <c r="H137" s="270"/>
      <c r="I137" s="603">
        <f t="shared" ref="I137:I145" si="4">SUM(E137:H137)</f>
        <v>0</v>
      </c>
      <c r="J137" s="155"/>
      <c r="K137" s="695"/>
      <c r="L137" s="242" t="s">
        <v>146</v>
      </c>
      <c r="M137" s="243"/>
      <c r="N137" s="243"/>
      <c r="O137" s="275">
        <f>G29*G42</f>
        <v>0</v>
      </c>
      <c r="P137" s="226"/>
      <c r="Q137" s="255"/>
    </row>
    <row r="138" spans="1:21" ht="15" customHeight="1" x14ac:dyDescent="0.35">
      <c r="A138" s="507"/>
      <c r="B138" s="332" t="s">
        <v>456</v>
      </c>
      <c r="C138" s="335"/>
      <c r="D138" s="335"/>
      <c r="E138" s="269"/>
      <c r="F138" s="269"/>
      <c r="G138" s="269"/>
      <c r="H138" s="270"/>
      <c r="I138" s="603">
        <f>SUM(E138:H138)</f>
        <v>0</v>
      </c>
      <c r="J138" s="155"/>
      <c r="K138" s="378"/>
      <c r="L138" s="242" t="s">
        <v>456</v>
      </c>
      <c r="M138" s="243"/>
      <c r="N138" s="243"/>
      <c r="O138" s="275">
        <f>G108</f>
        <v>0</v>
      </c>
      <c r="P138" s="226"/>
      <c r="Q138" s="255"/>
    </row>
    <row r="139" spans="1:21" ht="15" customHeight="1" x14ac:dyDescent="0.35">
      <c r="A139" s="728" t="s">
        <v>351</v>
      </c>
      <c r="B139" s="334" t="s">
        <v>147</v>
      </c>
      <c r="C139" s="336"/>
      <c r="D139" s="336"/>
      <c r="E139" s="271"/>
      <c r="F139" s="271"/>
      <c r="G139" s="271"/>
      <c r="H139" s="272"/>
      <c r="I139" s="603">
        <f t="shared" si="4"/>
        <v>0</v>
      </c>
      <c r="K139" s="908" t="s">
        <v>351</v>
      </c>
      <c r="L139" s="239" t="s">
        <v>147</v>
      </c>
      <c r="M139" s="240"/>
      <c r="N139" s="240"/>
      <c r="O139" s="276">
        <f>H40*H29</f>
        <v>0</v>
      </c>
      <c r="P139" s="226"/>
      <c r="Q139" s="255"/>
    </row>
    <row r="140" spans="1:21" ht="15" customHeight="1" x14ac:dyDescent="0.35">
      <c r="A140" s="728"/>
      <c r="B140" s="334" t="s">
        <v>148</v>
      </c>
      <c r="C140" s="336"/>
      <c r="D140" s="336"/>
      <c r="E140" s="271"/>
      <c r="F140" s="271"/>
      <c r="G140" s="271"/>
      <c r="H140" s="272"/>
      <c r="I140" s="603">
        <f t="shared" si="4"/>
        <v>0</v>
      </c>
      <c r="J140" s="155"/>
      <c r="K140" s="908"/>
      <c r="L140" s="239" t="s">
        <v>148</v>
      </c>
      <c r="M140" s="240"/>
      <c r="N140" s="240"/>
      <c r="O140" s="276">
        <f>H42*H29</f>
        <v>0</v>
      </c>
      <c r="P140" s="226"/>
      <c r="Q140" s="255"/>
    </row>
    <row r="141" spans="1:21" ht="15" customHeight="1" x14ac:dyDescent="0.35">
      <c r="A141" s="508"/>
      <c r="B141" s="334" t="s">
        <v>456</v>
      </c>
      <c r="C141" s="336"/>
      <c r="D141" s="336"/>
      <c r="E141" s="271"/>
      <c r="F141" s="271"/>
      <c r="G141" s="271"/>
      <c r="H141" s="272"/>
      <c r="I141" s="603">
        <f t="shared" si="4"/>
        <v>0</v>
      </c>
      <c r="J141" s="155"/>
      <c r="K141" s="379"/>
      <c r="L141" s="239" t="s">
        <v>456</v>
      </c>
      <c r="M141" s="240"/>
      <c r="N141" s="240"/>
      <c r="O141" s="276">
        <f>H108</f>
        <v>0</v>
      </c>
      <c r="P141" s="226"/>
      <c r="Q141" s="255"/>
    </row>
    <row r="142" spans="1:21" ht="15" customHeight="1" x14ac:dyDescent="0.35">
      <c r="A142" s="753" t="s">
        <v>122</v>
      </c>
      <c r="B142" s="332" t="s">
        <v>440</v>
      </c>
      <c r="C142" s="335"/>
      <c r="D142" s="335"/>
      <c r="E142" s="269"/>
      <c r="F142" s="269"/>
      <c r="G142" s="269"/>
      <c r="H142" s="269"/>
      <c r="I142" s="603">
        <f t="shared" si="4"/>
        <v>0</v>
      </c>
      <c r="J142" s="155"/>
      <c r="K142" s="695" t="s">
        <v>122</v>
      </c>
      <c r="L142" s="380" t="s">
        <v>440</v>
      </c>
      <c r="M142" s="381"/>
      <c r="N142" s="381"/>
      <c r="O142" s="302">
        <f>'Summary of Proposed Agreement'!H59</f>
        <v>0</v>
      </c>
      <c r="P142" s="226"/>
      <c r="Q142" s="255"/>
    </row>
    <row r="143" spans="1:21" ht="15" customHeight="1" x14ac:dyDescent="0.35">
      <c r="A143" s="753"/>
      <c r="B143" s="332" t="s">
        <v>149</v>
      </c>
      <c r="C143" s="335"/>
      <c r="D143" s="335"/>
      <c r="E143" s="269"/>
      <c r="F143" s="269"/>
      <c r="G143" s="269"/>
      <c r="H143" s="269"/>
      <c r="I143" s="603">
        <f t="shared" si="4"/>
        <v>0</v>
      </c>
      <c r="J143" s="155"/>
      <c r="K143" s="695"/>
      <c r="L143" s="380" t="s">
        <v>149</v>
      </c>
      <c r="M143" s="381"/>
      <c r="N143" s="381"/>
      <c r="O143" s="302">
        <f>H60</f>
        <v>0</v>
      </c>
      <c r="P143" s="226"/>
      <c r="Q143" s="255"/>
    </row>
    <row r="144" spans="1:21" ht="15" customHeight="1" x14ac:dyDescent="0.35">
      <c r="A144" s="509"/>
      <c r="B144" s="510" t="s">
        <v>441</v>
      </c>
      <c r="C144" s="511"/>
      <c r="D144" s="511"/>
      <c r="E144" s="301"/>
      <c r="F144" s="301"/>
      <c r="G144" s="301"/>
      <c r="H144" s="301"/>
      <c r="I144" s="603">
        <f t="shared" si="4"/>
        <v>0</v>
      </c>
      <c r="J144" s="155"/>
      <c r="K144" s="378"/>
      <c r="L144" s="382" t="s">
        <v>441</v>
      </c>
      <c r="M144" s="383"/>
      <c r="N144" s="383"/>
      <c r="O144" s="303">
        <f>H70</f>
        <v>0</v>
      </c>
      <c r="P144" s="226"/>
      <c r="Q144" s="255"/>
    </row>
    <row r="145" spans="1:20" ht="15" customHeight="1" x14ac:dyDescent="0.35">
      <c r="A145" s="168"/>
      <c r="B145" s="512" t="s">
        <v>391</v>
      </c>
      <c r="C145" s="513"/>
      <c r="D145" s="513"/>
      <c r="E145" s="221"/>
      <c r="F145" s="221"/>
      <c r="G145" s="221"/>
      <c r="H145" s="221"/>
      <c r="I145" s="603">
        <f t="shared" si="4"/>
        <v>0</v>
      </c>
      <c r="J145" s="155"/>
      <c r="K145" s="384"/>
      <c r="L145" s="385" t="s">
        <v>390</v>
      </c>
      <c r="M145" s="385"/>
      <c r="N145" s="385"/>
      <c r="O145" s="386">
        <f>SUM(O136:O144)</f>
        <v>0</v>
      </c>
      <c r="P145" s="226"/>
      <c r="Q145" s="255"/>
    </row>
    <row r="146" spans="1:20" ht="15" customHeight="1" x14ac:dyDescent="0.35">
      <c r="A146" s="753" t="s">
        <v>350</v>
      </c>
      <c r="B146" s="651" t="s">
        <v>397</v>
      </c>
      <c r="C146" s="652"/>
      <c r="D146" s="653"/>
      <c r="E146" s="274"/>
      <c r="F146" s="274"/>
      <c r="G146" s="274"/>
      <c r="H146" s="274"/>
      <c r="I146" s="601"/>
      <c r="J146" s="155"/>
      <c r="K146" s="727" t="s">
        <v>350</v>
      </c>
      <c r="L146" s="689" t="s">
        <v>397</v>
      </c>
      <c r="M146" s="690"/>
      <c r="N146" s="691"/>
      <c r="O146" s="244">
        <f>G122</f>
        <v>0</v>
      </c>
      <c r="P146" s="226"/>
      <c r="Q146" s="255"/>
    </row>
    <row r="147" spans="1:20" x14ac:dyDescent="0.35">
      <c r="A147" s="753"/>
      <c r="B147" s="651" t="s">
        <v>398</v>
      </c>
      <c r="C147" s="652"/>
      <c r="D147" s="653"/>
      <c r="E147" s="274"/>
      <c r="F147" s="274"/>
      <c r="G147" s="274"/>
      <c r="H147" s="274"/>
      <c r="I147" s="602"/>
      <c r="J147" s="155"/>
      <c r="K147" s="727"/>
      <c r="L147" s="689" t="s">
        <v>398</v>
      </c>
      <c r="M147" s="690"/>
      <c r="N147" s="691"/>
      <c r="O147" s="244">
        <f>G123</f>
        <v>0</v>
      </c>
      <c r="P147" s="226"/>
      <c r="Q147" s="255"/>
    </row>
    <row r="148" spans="1:20" ht="15" customHeight="1" x14ac:dyDescent="0.35">
      <c r="A148" s="728" t="s">
        <v>351</v>
      </c>
      <c r="B148" s="654" t="s">
        <v>397</v>
      </c>
      <c r="C148" s="655"/>
      <c r="D148" s="656"/>
      <c r="E148" s="268"/>
      <c r="F148" s="268"/>
      <c r="G148" s="268"/>
      <c r="H148" s="268"/>
      <c r="I148" s="602"/>
      <c r="J148" s="155"/>
      <c r="K148" s="710" t="s">
        <v>351</v>
      </c>
      <c r="L148" s="898" t="s">
        <v>397</v>
      </c>
      <c r="M148" s="899"/>
      <c r="N148" s="900"/>
      <c r="O148" s="277">
        <f>H122</f>
        <v>0</v>
      </c>
      <c r="P148" s="226"/>
      <c r="Q148" s="255"/>
    </row>
    <row r="149" spans="1:20" ht="15" customHeight="1" thickBot="1" x14ac:dyDescent="0.4">
      <c r="A149" s="728"/>
      <c r="B149" s="742" t="s">
        <v>398</v>
      </c>
      <c r="C149" s="743"/>
      <c r="D149" s="744"/>
      <c r="E149" s="273"/>
      <c r="F149" s="273"/>
      <c r="G149" s="273"/>
      <c r="H149" s="273"/>
      <c r="I149" s="602"/>
      <c r="J149" s="155"/>
      <c r="K149" s="710"/>
      <c r="L149" s="901" t="s">
        <v>398</v>
      </c>
      <c r="M149" s="902"/>
      <c r="N149" s="903"/>
      <c r="O149" s="322">
        <f>H123</f>
        <v>0</v>
      </c>
      <c r="P149" s="226"/>
      <c r="Q149" s="255"/>
    </row>
    <row r="150" spans="1:20" ht="15" customHeight="1" thickTop="1" x14ac:dyDescent="0.35">
      <c r="A150" s="746" t="s">
        <v>350</v>
      </c>
      <c r="B150" s="514" t="s">
        <v>462</v>
      </c>
      <c r="C150" s="515"/>
      <c r="D150" s="516"/>
      <c r="E150" s="606"/>
      <c r="F150" s="606"/>
      <c r="G150" s="606"/>
      <c r="H150" s="606"/>
      <c r="I150" s="517"/>
      <c r="J150" s="155"/>
      <c r="K150" s="751" t="s">
        <v>350</v>
      </c>
      <c r="L150" s="387" t="s">
        <v>462</v>
      </c>
      <c r="M150" s="388"/>
      <c r="N150" s="389"/>
      <c r="O150" s="325">
        <f>G31-I42</f>
        <v>0</v>
      </c>
      <c r="P150" s="226"/>
      <c r="Q150" s="255"/>
    </row>
    <row r="151" spans="1:20" ht="15" customHeight="1" x14ac:dyDescent="0.35">
      <c r="A151" s="747"/>
      <c r="B151" s="739" t="s">
        <v>150</v>
      </c>
      <c r="C151" s="518" t="s">
        <v>364</v>
      </c>
      <c r="D151" s="519"/>
      <c r="E151" s="321"/>
      <c r="F151" s="321"/>
      <c r="G151" s="321"/>
      <c r="H151" s="321"/>
      <c r="I151" s="155"/>
      <c r="J151" s="155"/>
      <c r="K151" s="678"/>
      <c r="L151" s="841" t="s">
        <v>150</v>
      </c>
      <c r="M151" s="390" t="s">
        <v>364</v>
      </c>
      <c r="N151" s="391"/>
      <c r="O151" s="392">
        <f>IF(O130=0,0,H116)</f>
        <v>0</v>
      </c>
      <c r="P151" s="226"/>
      <c r="Q151" s="255"/>
      <c r="T151" s="520"/>
    </row>
    <row r="152" spans="1:20" ht="15" customHeight="1" x14ac:dyDescent="0.35">
      <c r="A152" s="747"/>
      <c r="B152" s="738"/>
      <c r="C152" s="332" t="s">
        <v>365</v>
      </c>
      <c r="D152" s="333"/>
      <c r="E152" s="181"/>
      <c r="F152" s="181"/>
      <c r="G152" s="181"/>
      <c r="H152" s="181"/>
      <c r="I152" s="155"/>
      <c r="J152" s="155"/>
      <c r="K152" s="678"/>
      <c r="L152" s="680"/>
      <c r="M152" s="393" t="s">
        <v>365</v>
      </c>
      <c r="N152" s="394"/>
      <c r="O152" s="395">
        <f>IF(O130=0,0,H117)</f>
        <v>0</v>
      </c>
      <c r="P152" s="226"/>
      <c r="Q152" s="255"/>
    </row>
    <row r="153" spans="1:20" ht="15" customHeight="1" x14ac:dyDescent="0.35">
      <c r="A153" s="745" t="s">
        <v>351</v>
      </c>
      <c r="B153" s="748" t="s">
        <v>462</v>
      </c>
      <c r="C153" s="749"/>
      <c r="D153" s="750"/>
      <c r="E153" s="604"/>
      <c r="F153" s="604"/>
      <c r="G153" s="604"/>
      <c r="H153" s="604"/>
      <c r="I153" s="155"/>
      <c r="J153" s="155"/>
      <c r="K153" s="752" t="s">
        <v>351</v>
      </c>
      <c r="L153" s="696" t="s">
        <v>462</v>
      </c>
      <c r="M153" s="697"/>
      <c r="N153" s="698"/>
      <c r="O153" s="396">
        <f>H31-J42</f>
        <v>0</v>
      </c>
      <c r="P153" s="226"/>
      <c r="Q153" s="255"/>
    </row>
    <row r="154" spans="1:20" ht="15" customHeight="1" x14ac:dyDescent="0.35">
      <c r="A154" s="745"/>
      <c r="B154" s="725" t="s">
        <v>150</v>
      </c>
      <c r="C154" s="904" t="s">
        <v>364</v>
      </c>
      <c r="D154" s="905"/>
      <c r="E154" s="182"/>
      <c r="F154" s="182"/>
      <c r="G154" s="182"/>
      <c r="H154" s="182"/>
      <c r="I154" s="155"/>
      <c r="J154" s="155"/>
      <c r="K154" s="752"/>
      <c r="L154" s="842" t="s">
        <v>150</v>
      </c>
      <c r="M154" s="699" t="s">
        <v>364</v>
      </c>
      <c r="N154" s="700"/>
      <c r="O154" s="397">
        <f>IF(O131=0,0,H116)</f>
        <v>0</v>
      </c>
      <c r="P154" s="226"/>
      <c r="Q154" s="255"/>
    </row>
    <row r="155" spans="1:20" ht="15" customHeight="1" x14ac:dyDescent="0.35">
      <c r="A155" s="745"/>
      <c r="B155" s="726"/>
      <c r="C155" s="906" t="s">
        <v>365</v>
      </c>
      <c r="D155" s="907"/>
      <c r="E155" s="184"/>
      <c r="F155" s="184"/>
      <c r="G155" s="184"/>
      <c r="H155" s="184"/>
      <c r="I155" s="155"/>
      <c r="J155" s="155"/>
      <c r="K155" s="752"/>
      <c r="L155" s="843"/>
      <c r="M155" s="699" t="s">
        <v>365</v>
      </c>
      <c r="N155" s="700"/>
      <c r="O155" s="398">
        <f>IF(O131=0,0,H117)</f>
        <v>0</v>
      </c>
      <c r="P155" s="226"/>
      <c r="Q155" s="255"/>
    </row>
    <row r="156" spans="1:20" ht="15" customHeight="1" x14ac:dyDescent="0.35">
      <c r="A156" s="521"/>
      <c r="B156" s="663" t="s">
        <v>485</v>
      </c>
      <c r="C156" s="664"/>
      <c r="D156" s="665"/>
      <c r="E156" s="337"/>
      <c r="F156" s="337"/>
      <c r="G156" s="337"/>
      <c r="H156" s="337"/>
      <c r="I156" s="155"/>
      <c r="J156" s="155"/>
      <c r="K156" s="678" t="s">
        <v>122</v>
      </c>
      <c r="L156" s="666" t="s">
        <v>485</v>
      </c>
      <c r="M156" s="667"/>
      <c r="N156" s="668"/>
      <c r="O156" s="399">
        <f>H58+H59</f>
        <v>0</v>
      </c>
      <c r="P156" s="226"/>
      <c r="Q156" s="255"/>
    </row>
    <row r="157" spans="1:20" ht="15" customHeight="1" x14ac:dyDescent="0.35">
      <c r="A157" s="628"/>
      <c r="B157" s="663" t="s">
        <v>520</v>
      </c>
      <c r="C157" s="664"/>
      <c r="D157" s="665"/>
      <c r="E157" s="337"/>
      <c r="F157" s="337"/>
      <c r="G157" s="337"/>
      <c r="H157" s="337"/>
      <c r="I157" s="155"/>
      <c r="J157" s="155"/>
      <c r="K157" s="678"/>
      <c r="L157" s="701" t="s">
        <v>521</v>
      </c>
      <c r="M157" s="702"/>
      <c r="N157" s="703"/>
      <c r="O157" s="399">
        <f>H70</f>
        <v>0</v>
      </c>
      <c r="P157" s="226"/>
      <c r="Q157" s="255"/>
    </row>
    <row r="158" spans="1:20" ht="15" customHeight="1" x14ac:dyDescent="0.35">
      <c r="A158" s="522" t="s">
        <v>122</v>
      </c>
      <c r="B158" s="737" t="s">
        <v>150</v>
      </c>
      <c r="C158" s="740" t="s">
        <v>460</v>
      </c>
      <c r="D158" s="741"/>
      <c r="E158" s="319"/>
      <c r="F158" s="319"/>
      <c r="G158" s="319"/>
      <c r="H158" s="319"/>
      <c r="I158" s="155"/>
      <c r="J158" s="155"/>
      <c r="K158" s="678"/>
      <c r="L158" s="679" t="s">
        <v>150</v>
      </c>
      <c r="M158" s="681" t="s">
        <v>460</v>
      </c>
      <c r="N158" s="682"/>
      <c r="O158" s="399">
        <f>H119</f>
        <v>0</v>
      </c>
      <c r="P158" s="226"/>
      <c r="Q158" s="255"/>
    </row>
    <row r="159" spans="1:20" ht="15" customHeight="1" x14ac:dyDescent="0.35">
      <c r="A159" s="522"/>
      <c r="B159" s="738"/>
      <c r="C159" s="740" t="s">
        <v>461</v>
      </c>
      <c r="D159" s="741"/>
      <c r="E159" s="319"/>
      <c r="F159" s="319"/>
      <c r="G159" s="319"/>
      <c r="H159" s="319"/>
      <c r="I159" s="155"/>
      <c r="J159" s="155"/>
      <c r="K159" s="678"/>
      <c r="L159" s="680"/>
      <c r="M159" s="681" t="s">
        <v>461</v>
      </c>
      <c r="N159" s="682"/>
      <c r="O159" s="399">
        <f>H120</f>
        <v>0</v>
      </c>
      <c r="P159" s="226"/>
      <c r="Q159" s="255"/>
    </row>
    <row r="160" spans="1:20" ht="3.65" customHeight="1" thickBot="1" x14ac:dyDescent="0.4">
      <c r="A160" s="523"/>
      <c r="B160" s="524"/>
      <c r="C160" s="185"/>
      <c r="D160" s="185"/>
      <c r="E160" s="186"/>
      <c r="F160" s="186"/>
      <c r="G160" s="186"/>
      <c r="H160" s="186"/>
      <c r="I160" s="176"/>
      <c r="J160" s="176"/>
      <c r="K160" s="572"/>
      <c r="L160" s="226"/>
      <c r="M160" s="226"/>
      <c r="N160" s="226"/>
      <c r="O160" s="226"/>
      <c r="P160" s="226"/>
      <c r="Q160" s="573"/>
      <c r="R160"/>
    </row>
    <row r="161" spans="1:18" s="331" customFormat="1" ht="10.5" customHeight="1" thickTop="1" x14ac:dyDescent="0.3">
      <c r="A161" s="525" t="s">
        <v>402</v>
      </c>
      <c r="B161" s="525"/>
      <c r="C161" s="526"/>
      <c r="D161" s="526"/>
      <c r="E161" s="526"/>
      <c r="F161" s="526"/>
      <c r="G161" s="526"/>
      <c r="H161" s="526"/>
      <c r="I161" s="330"/>
      <c r="J161" s="330"/>
      <c r="K161" s="657" t="s">
        <v>421</v>
      </c>
      <c r="L161" s="658"/>
      <c r="M161" s="658"/>
      <c r="N161" s="658"/>
      <c r="O161" s="658"/>
      <c r="P161" s="658"/>
      <c r="Q161" s="658"/>
      <c r="R161" s="659"/>
    </row>
    <row r="162" spans="1:18" ht="4" customHeight="1" x14ac:dyDescent="0.35">
      <c r="B162" s="169"/>
      <c r="I162" s="176"/>
      <c r="J162" s="176"/>
      <c r="K162" s="660"/>
      <c r="L162" s="661"/>
      <c r="M162" s="661"/>
      <c r="N162" s="661"/>
      <c r="O162" s="661"/>
      <c r="P162" s="661"/>
      <c r="Q162" s="661"/>
      <c r="R162" s="662"/>
    </row>
    <row r="163" spans="1:18" s="331" customFormat="1" ht="11.5" customHeight="1" x14ac:dyDescent="0.3">
      <c r="A163" s="735" t="s">
        <v>408</v>
      </c>
      <c r="B163" s="735"/>
      <c r="C163" s="735"/>
      <c r="D163" s="735"/>
      <c r="E163" s="735"/>
      <c r="F163" s="735"/>
      <c r="G163" s="735"/>
      <c r="H163" s="736"/>
      <c r="I163" s="330"/>
      <c r="J163" s="330"/>
      <c r="K163" s="400">
        <f>E128</f>
        <v>0</v>
      </c>
      <c r="L163" s="401">
        <f>F128</f>
        <v>0</v>
      </c>
      <c r="M163" s="401">
        <f>G128</f>
        <v>0</v>
      </c>
      <c r="N163" s="401">
        <f>H128</f>
        <v>0</v>
      </c>
      <c r="O163" s="402" t="s">
        <v>454</v>
      </c>
      <c r="P163" s="661" t="s">
        <v>420</v>
      </c>
      <c r="Q163" s="661"/>
      <c r="R163" s="662"/>
    </row>
    <row r="164" spans="1:18" ht="13.5" customHeight="1" thickBot="1" x14ac:dyDescent="0.5">
      <c r="B164" s="169"/>
      <c r="C164" s="338"/>
      <c r="H164" s="527" t="s">
        <v>405</v>
      </c>
      <c r="I164" s="176"/>
      <c r="J164" s="176"/>
      <c r="K164" s="649" t="s">
        <v>413</v>
      </c>
      <c r="L164" s="650"/>
      <c r="M164" s="650"/>
      <c r="N164" s="650"/>
      <c r="O164" s="650"/>
      <c r="P164" s="347"/>
      <c r="Q164" s="347"/>
      <c r="R164" s="403"/>
    </row>
    <row r="165" spans="1:18" ht="12.65" customHeight="1" thickBot="1" x14ac:dyDescent="0.4">
      <c r="A165" s="66"/>
      <c r="B165" s="574"/>
      <c r="C165" s="574"/>
      <c r="D165" s="575" t="s">
        <v>66</v>
      </c>
      <c r="E165" s="576">
        <f>L26</f>
        <v>0</v>
      </c>
      <c r="F165" s="577">
        <f>N26</f>
        <v>0</v>
      </c>
      <c r="G165" s="578">
        <f>P26</f>
        <v>0</v>
      </c>
      <c r="H165" s="579" t="s">
        <v>406</v>
      </c>
      <c r="I165" s="155"/>
      <c r="J165" s="155"/>
      <c r="K165" s="293">
        <f>IF(ISERROR(E136/E130),0,(E136+(E146*(E136/E130))))</f>
        <v>0</v>
      </c>
      <c r="L165" s="292">
        <f t="shared" ref="L165:N165" si="5">IF(ISERROR(F136/F130),0,(F136+(F146*(F136/F130))))</f>
        <v>0</v>
      </c>
      <c r="M165" s="292">
        <f t="shared" si="5"/>
        <v>0</v>
      </c>
      <c r="N165" s="292">
        <f t="shared" si="5"/>
        <v>0</v>
      </c>
      <c r="O165" s="404">
        <f>SUM(K165:N165)</f>
        <v>0</v>
      </c>
      <c r="P165" s="347" t="s">
        <v>411</v>
      </c>
      <c r="Q165" s="347"/>
      <c r="R165" s="403"/>
    </row>
    <row r="166" spans="1:18" ht="13.5" customHeight="1" x14ac:dyDescent="0.35">
      <c r="A166" s="729" t="s">
        <v>407</v>
      </c>
      <c r="B166" s="730"/>
      <c r="C166" s="730"/>
      <c r="D166" s="580" t="s">
        <v>403</v>
      </c>
      <c r="E166" s="581">
        <f>K85</f>
        <v>0</v>
      </c>
      <c r="F166" s="582">
        <f>M85</f>
        <v>0</v>
      </c>
      <c r="G166" s="583">
        <f>O85</f>
        <v>0</v>
      </c>
      <c r="H166" s="583">
        <f>Q85</f>
        <v>0</v>
      </c>
      <c r="K166" s="293">
        <f>(K165*E134)+K165</f>
        <v>0</v>
      </c>
      <c r="L166" s="292">
        <f>(L165*F134)+L165</f>
        <v>0</v>
      </c>
      <c r="M166" s="292">
        <f t="shared" ref="M166:N166" si="6">(M165*G134)+M165</f>
        <v>0</v>
      </c>
      <c r="N166" s="292">
        <f t="shared" si="6"/>
        <v>0</v>
      </c>
      <c r="O166" s="404">
        <f t="shared" ref="O166:O167" si="7">SUM(K166:N166)</f>
        <v>0</v>
      </c>
      <c r="P166" s="347" t="s">
        <v>412</v>
      </c>
      <c r="Q166" s="347"/>
      <c r="R166" s="403"/>
    </row>
    <row r="167" spans="1:18" ht="13.5" customHeight="1" x14ac:dyDescent="0.35">
      <c r="A167" s="731"/>
      <c r="B167" s="732"/>
      <c r="C167" s="732"/>
      <c r="D167" s="574" t="s">
        <v>122</v>
      </c>
      <c r="E167" s="584">
        <f>K86</f>
        <v>0</v>
      </c>
      <c r="F167" s="585">
        <f>M86</f>
        <v>0</v>
      </c>
      <c r="G167" s="586">
        <f>O86</f>
        <v>0</v>
      </c>
      <c r="H167" s="586">
        <f>Q86</f>
        <v>0</v>
      </c>
      <c r="K167" s="293">
        <f>IF(E151=0,0,((E150-((E150/(E130+E146))*E146))+((E150-((E150/(E130+E146))*E146))*E134))*E151)</f>
        <v>0</v>
      </c>
      <c r="L167" s="292">
        <f>IF(F151=0,0,((F150-((F150/(F130+F146))*F146))+((F150-((F150/(F130+F146))*F146))*F134))*F151)</f>
        <v>0</v>
      </c>
      <c r="M167" s="292">
        <f t="shared" ref="M167:N167" si="8">IF(G151=0,0,((G150-((G150/(G130+G146))*G146))+((G150-((G150/(G130+G146))*G146))*G134))*G151)</f>
        <v>0</v>
      </c>
      <c r="N167" s="292">
        <f t="shared" si="8"/>
        <v>0</v>
      </c>
      <c r="O167" s="404">
        <f t="shared" si="7"/>
        <v>0</v>
      </c>
      <c r="P167" s="347" t="s">
        <v>414</v>
      </c>
      <c r="Q167" s="347"/>
      <c r="R167" s="403"/>
    </row>
    <row r="168" spans="1:18" ht="13.5" customHeight="1" thickBot="1" x14ac:dyDescent="0.5">
      <c r="A168" s="733"/>
      <c r="B168" s="734"/>
      <c r="C168" s="734"/>
      <c r="D168" s="587" t="s">
        <v>404</v>
      </c>
      <c r="E168" s="588">
        <f>L87</f>
        <v>0</v>
      </c>
      <c r="F168" s="589">
        <f>N87</f>
        <v>0</v>
      </c>
      <c r="G168" s="590">
        <f>P87</f>
        <v>0</v>
      </c>
      <c r="H168" s="590">
        <f>Q87</f>
        <v>0</v>
      </c>
      <c r="I168" s="155"/>
      <c r="J168" s="155"/>
      <c r="K168" s="649" t="s">
        <v>416</v>
      </c>
      <c r="L168" s="650"/>
      <c r="M168" s="650"/>
      <c r="N168" s="650"/>
      <c r="O168" s="650"/>
      <c r="P168" s="347"/>
      <c r="Q168" s="347"/>
      <c r="R168" s="403"/>
    </row>
    <row r="169" spans="1:18" ht="13.5" customHeight="1" x14ac:dyDescent="0.35">
      <c r="A169" s="719" t="s">
        <v>409</v>
      </c>
      <c r="B169" s="720"/>
      <c r="C169" s="720"/>
      <c r="D169" s="580" t="s">
        <v>403</v>
      </c>
      <c r="E169" s="581">
        <f>K90</f>
        <v>0</v>
      </c>
      <c r="F169" s="582">
        <f>M90</f>
        <v>0</v>
      </c>
      <c r="G169" s="583">
        <f>O90</f>
        <v>0</v>
      </c>
      <c r="H169" s="583">
        <f>Q90</f>
        <v>0</v>
      </c>
      <c r="I169" s="155"/>
      <c r="J169" s="323"/>
      <c r="K169" s="293">
        <f>IF(ISERROR(K167/E130),0,(K167+(E147*(K167/(E130+E146+E147)))))</f>
        <v>0</v>
      </c>
      <c r="L169" s="292">
        <f t="shared" ref="L169:N169" si="9">IF(ISERROR(L167/F130),0,(L167+(F147*(L167/(F130+F146+F147)))))</f>
        <v>0</v>
      </c>
      <c r="M169" s="292">
        <f t="shared" si="9"/>
        <v>0</v>
      </c>
      <c r="N169" s="292">
        <f t="shared" si="9"/>
        <v>0</v>
      </c>
      <c r="O169" s="404">
        <f>SUM(K169:N169)</f>
        <v>0</v>
      </c>
      <c r="P169" s="347" t="s">
        <v>415</v>
      </c>
      <c r="Q169" s="347"/>
      <c r="R169" s="403"/>
    </row>
    <row r="170" spans="1:18" ht="13.5" customHeight="1" x14ac:dyDescent="0.35">
      <c r="A170" s="721"/>
      <c r="B170" s="722"/>
      <c r="C170" s="722"/>
      <c r="D170" s="574" t="s">
        <v>122</v>
      </c>
      <c r="E170" s="591">
        <f>K91</f>
        <v>0</v>
      </c>
      <c r="F170" s="592">
        <f>M91</f>
        <v>0</v>
      </c>
      <c r="G170" s="593">
        <f>O91</f>
        <v>0</v>
      </c>
      <c r="H170" s="586">
        <f>Q91</f>
        <v>0</v>
      </c>
      <c r="I170" s="155"/>
      <c r="J170" s="323"/>
      <c r="K170" s="293">
        <f>(K169*E134)+K169</f>
        <v>0</v>
      </c>
      <c r="L170" s="292">
        <f>(L169*F134)+L169</f>
        <v>0</v>
      </c>
      <c r="M170" s="292">
        <f t="shared" ref="M170:N170" si="10">(M169*G134)+M169</f>
        <v>0</v>
      </c>
      <c r="N170" s="292">
        <f t="shared" si="10"/>
        <v>0</v>
      </c>
      <c r="O170" s="404">
        <f t="shared" ref="O170:O171" si="11">SUM(K170:N170)</f>
        <v>0</v>
      </c>
      <c r="P170" s="347" t="s">
        <v>412</v>
      </c>
      <c r="Q170" s="347"/>
      <c r="R170" s="403"/>
    </row>
    <row r="171" spans="1:18" ht="13.5" customHeight="1" thickBot="1" x14ac:dyDescent="0.4">
      <c r="A171" s="723"/>
      <c r="B171" s="724"/>
      <c r="C171" s="724"/>
      <c r="D171" s="587" t="s">
        <v>404</v>
      </c>
      <c r="E171" s="588">
        <f>L93</f>
        <v>0</v>
      </c>
      <c r="F171" s="589">
        <f>N93</f>
        <v>0</v>
      </c>
      <c r="G171" s="590">
        <f>P93</f>
        <v>0</v>
      </c>
      <c r="H171" s="590">
        <f>Q93</f>
        <v>0</v>
      </c>
      <c r="I171" s="155"/>
      <c r="J171" s="155"/>
      <c r="K171" s="293">
        <f>IF(E152=0,0,((K170*E152)+K170))</f>
        <v>0</v>
      </c>
      <c r="L171" s="292">
        <f t="shared" ref="L171:N171" si="12">IF(F152=0,0,((L170*F152)+L170))</f>
        <v>0</v>
      </c>
      <c r="M171" s="292">
        <f t="shared" si="12"/>
        <v>0</v>
      </c>
      <c r="N171" s="292">
        <f t="shared" si="12"/>
        <v>0</v>
      </c>
      <c r="O171" s="404">
        <f t="shared" si="11"/>
        <v>0</v>
      </c>
      <c r="P171" s="347" t="s">
        <v>414</v>
      </c>
      <c r="Q171" s="347"/>
      <c r="R171" s="403"/>
    </row>
    <row r="172" spans="1:18" ht="13.5" customHeight="1" x14ac:dyDescent="0.35">
      <c r="A172" s="669" t="s">
        <v>410</v>
      </c>
      <c r="B172" s="669"/>
      <c r="C172" s="669"/>
      <c r="D172" s="670"/>
      <c r="E172" s="594">
        <f>L94</f>
        <v>0</v>
      </c>
      <c r="F172" s="595">
        <f>N94</f>
        <v>0</v>
      </c>
      <c r="G172" s="596">
        <f>P94</f>
        <v>0</v>
      </c>
      <c r="H172" s="583">
        <f>Q94</f>
        <v>0</v>
      </c>
      <c r="I172" s="155"/>
      <c r="J172" s="155"/>
      <c r="K172" s="293">
        <f>IF(ISERROR(K167/E130),0,((E147*(K167/(E130+E146+E147)))))</f>
        <v>0</v>
      </c>
      <c r="L172" s="294">
        <f t="shared" ref="L172:N172" si="13">IF(ISERROR(L167/F130),0,((F147*(L167/(F130+F146+F147)))))</f>
        <v>0</v>
      </c>
      <c r="M172" s="294">
        <f t="shared" si="13"/>
        <v>0</v>
      </c>
      <c r="N172" s="294">
        <f t="shared" si="13"/>
        <v>0</v>
      </c>
      <c r="O172" s="404">
        <f>SUM(K172:N172)</f>
        <v>0</v>
      </c>
      <c r="P172" s="347" t="s">
        <v>419</v>
      </c>
      <c r="Q172" s="347"/>
      <c r="R172" s="403"/>
    </row>
    <row r="173" spans="1:18" ht="22.5" customHeight="1" thickBot="1" x14ac:dyDescent="0.4">
      <c r="A173" s="671" t="s">
        <v>484</v>
      </c>
      <c r="B173" s="672"/>
      <c r="C173" s="672"/>
      <c r="D173" s="673"/>
      <c r="E173" s="597">
        <f>L97</f>
        <v>0</v>
      </c>
      <c r="F173" s="598">
        <f>N97</f>
        <v>0</v>
      </c>
      <c r="G173" s="599">
        <f>P97</f>
        <v>0</v>
      </c>
      <c r="H173" s="600" t="e">
        <f>Q97</f>
        <v>#DIV/0!</v>
      </c>
      <c r="I173" s="155"/>
      <c r="J173" s="155"/>
      <c r="K173" s="405"/>
      <c r="L173" s="347"/>
      <c r="M173" s="347"/>
      <c r="N173" s="347"/>
      <c r="O173" s="347"/>
      <c r="P173" s="347"/>
      <c r="Q173" s="347"/>
      <c r="R173" s="403"/>
    </row>
    <row r="174" spans="1:18" ht="18.5" x14ac:dyDescent="0.45">
      <c r="A174" s="168"/>
      <c r="D174" s="427"/>
      <c r="F174" s="427"/>
      <c r="G174" s="427"/>
      <c r="H174" s="428"/>
      <c r="K174" s="649" t="s">
        <v>417</v>
      </c>
      <c r="L174" s="650"/>
      <c r="M174" s="650"/>
      <c r="N174" s="650"/>
      <c r="O174" s="650"/>
      <c r="P174" s="347"/>
      <c r="Q174" s="347"/>
      <c r="R174" s="403"/>
    </row>
    <row r="175" spans="1:18" ht="15.65" customHeight="1" x14ac:dyDescent="0.35">
      <c r="A175" s="168"/>
      <c r="D175" s="427"/>
      <c r="F175" s="427"/>
      <c r="H175" s="427"/>
      <c r="K175" s="291">
        <f>IF(ISERROR(E139/E131),0,(E139+(E148*(E139/E131))))</f>
        <v>0</v>
      </c>
      <c r="L175" s="292">
        <f t="shared" ref="L175:N175" si="14">IF(ISERROR(F139/F131),0,(F139+(F148*(F139/F131))))</f>
        <v>0</v>
      </c>
      <c r="M175" s="292">
        <f t="shared" si="14"/>
        <v>0</v>
      </c>
      <c r="N175" s="292">
        <f t="shared" si="14"/>
        <v>0</v>
      </c>
      <c r="O175" s="404">
        <f>SUM(K175:N175)</f>
        <v>0</v>
      </c>
      <c r="P175" s="347" t="s">
        <v>411</v>
      </c>
      <c r="Q175" s="347"/>
      <c r="R175" s="403"/>
    </row>
    <row r="176" spans="1:18" ht="15" customHeight="1" x14ac:dyDescent="0.35">
      <c r="A176" s="155"/>
      <c r="K176" s="291">
        <f>(K175*E135)+K175</f>
        <v>0</v>
      </c>
      <c r="L176" s="292">
        <f>(L175*F135)+L175</f>
        <v>0</v>
      </c>
      <c r="M176" s="292">
        <f>(M175*G135)+M175</f>
        <v>0</v>
      </c>
      <c r="N176" s="292">
        <f>(N175*H135)+N175</f>
        <v>0</v>
      </c>
      <c r="O176" s="404">
        <f>SUM(K176:N176)</f>
        <v>0</v>
      </c>
      <c r="P176" s="347" t="s">
        <v>412</v>
      </c>
      <c r="Q176" s="347"/>
      <c r="R176" s="403"/>
    </row>
    <row r="177" spans="1:18" ht="15" customHeight="1" x14ac:dyDescent="0.35">
      <c r="A177" s="155"/>
      <c r="E177" s="217"/>
      <c r="F177" s="327"/>
      <c r="G177" s="327"/>
      <c r="K177" s="291">
        <f>IF(E154=0,0,((E153-((E153/(E131+E148))*E148))+((E153-((E153/(E131+E148))*E148))*E135))*E154)</f>
        <v>0</v>
      </c>
      <c r="L177" s="292">
        <f>IF(F154=0,0,((F153-((F153/(F131+F148))*F148))+((F153-((F153/(F131+F148))*F148))*F135))*F154)</f>
        <v>0</v>
      </c>
      <c r="M177" s="292">
        <f t="shared" ref="M177:N177" si="15">IF(G154=0,0,((G153-((G153/(G131+G148))*G148))+((G153-((G153/(G131+G148))*G148))*G135))*G154)</f>
        <v>0</v>
      </c>
      <c r="N177" s="292">
        <f t="shared" si="15"/>
        <v>0</v>
      </c>
      <c r="O177" s="404">
        <f>SUM(K177:N177)</f>
        <v>0</v>
      </c>
      <c r="P177" s="347" t="s">
        <v>414</v>
      </c>
      <c r="Q177" s="347"/>
      <c r="R177" s="403"/>
    </row>
    <row r="178" spans="1:18" ht="19.5" customHeight="1" x14ac:dyDescent="0.45">
      <c r="A178" s="155"/>
      <c r="K178" s="649" t="s">
        <v>418</v>
      </c>
      <c r="L178" s="650"/>
      <c r="M178" s="650"/>
      <c r="N178" s="650"/>
      <c r="O178" s="650"/>
      <c r="P178" s="347"/>
      <c r="Q178" s="347"/>
      <c r="R178" s="403"/>
    </row>
    <row r="179" spans="1:18" ht="15" customHeight="1" x14ac:dyDescent="0.35">
      <c r="A179" s="155"/>
      <c r="K179" s="291">
        <f>IF(ISERROR(K177/E131),0,(K177+(E149*(K177/(E131+E148+E149)))))</f>
        <v>0</v>
      </c>
      <c r="L179" s="292">
        <f t="shared" ref="L179:N179" si="16">IF(ISERROR(L177/F131),0,(L177+(F149*(L177/(F131+F148+F149)))))</f>
        <v>0</v>
      </c>
      <c r="M179" s="292">
        <f t="shared" si="16"/>
        <v>0</v>
      </c>
      <c r="N179" s="292">
        <f t="shared" si="16"/>
        <v>0</v>
      </c>
      <c r="O179" s="404">
        <f>SUM(K179:N179)</f>
        <v>0</v>
      </c>
      <c r="P179" s="347" t="s">
        <v>415</v>
      </c>
      <c r="Q179" s="347"/>
      <c r="R179" s="403"/>
    </row>
    <row r="180" spans="1:18" ht="15" customHeight="1" x14ac:dyDescent="0.35">
      <c r="A180" s="155"/>
      <c r="K180" s="291">
        <f>(K179*E135)+K179</f>
        <v>0</v>
      </c>
      <c r="L180" s="292">
        <f>(L179*F135)+L179</f>
        <v>0</v>
      </c>
      <c r="M180" s="292">
        <f>(M179*G135)+M179</f>
        <v>0</v>
      </c>
      <c r="N180" s="292">
        <f>(N179*H135)+N179</f>
        <v>0</v>
      </c>
      <c r="O180" s="404">
        <f>SUM(K180:N180)</f>
        <v>0</v>
      </c>
      <c r="P180" s="347" t="s">
        <v>412</v>
      </c>
      <c r="Q180" s="347"/>
      <c r="R180" s="403"/>
    </row>
    <row r="181" spans="1:18" ht="15" customHeight="1" x14ac:dyDescent="0.35">
      <c r="A181" s="155"/>
      <c r="I181" s="172"/>
      <c r="J181" s="172"/>
      <c r="K181" s="291">
        <f>IF(E155=0,0,((K180*E155)+K180))</f>
        <v>0</v>
      </c>
      <c r="L181" s="292">
        <f>IF(F155=0,0,((L180*F155)+L180))</f>
        <v>0</v>
      </c>
      <c r="M181" s="292">
        <f>IF(G155=0,0,((M180*G155)+M180))</f>
        <v>0</v>
      </c>
      <c r="N181" s="292">
        <f>IF(H155=0,0,((N180*H155)+N180))</f>
        <v>0</v>
      </c>
      <c r="O181" s="404">
        <f>SUM(K181:N181)</f>
        <v>0</v>
      </c>
      <c r="P181" s="347" t="s">
        <v>414</v>
      </c>
      <c r="Q181" s="347"/>
      <c r="R181" s="403"/>
    </row>
    <row r="182" spans="1:18" ht="15" customHeight="1" thickBot="1" x14ac:dyDescent="0.4">
      <c r="A182" s="155"/>
      <c r="K182" s="295">
        <f>IF(ISERROR(K177/E131),0,((E149*(K177/(E131+E148+E149)))))</f>
        <v>0</v>
      </c>
      <c r="L182" s="296">
        <f t="shared" ref="L182:N182" si="17">IF(ISERROR(L177/F131),0,((F149*(L177/(F131+F148+F149)))))</f>
        <v>0</v>
      </c>
      <c r="M182" s="296">
        <f t="shared" si="17"/>
        <v>0</v>
      </c>
      <c r="N182" s="296">
        <f t="shared" si="17"/>
        <v>0</v>
      </c>
      <c r="O182" s="406">
        <f>SUM(K182:N182)</f>
        <v>0</v>
      </c>
      <c r="P182" s="407" t="s">
        <v>419</v>
      </c>
      <c r="Q182" s="407"/>
      <c r="R182" s="408"/>
    </row>
    <row r="183" spans="1:18" ht="15" customHeight="1" thickTop="1" x14ac:dyDescent="0.35">
      <c r="A183" s="155"/>
      <c r="I183" s="155"/>
      <c r="J183" s="155"/>
      <c r="K183" s="405"/>
      <c r="L183" s="347"/>
      <c r="M183" s="347"/>
      <c r="N183" s="347"/>
      <c r="O183" s="347"/>
      <c r="P183" s="347"/>
      <c r="Q183" s="347"/>
      <c r="R183" s="403"/>
    </row>
    <row r="184" spans="1:18" ht="15" customHeight="1" x14ac:dyDescent="0.45">
      <c r="A184" s="155"/>
      <c r="I184" s="155"/>
      <c r="J184" s="155"/>
      <c r="K184" s="649" t="s">
        <v>435</v>
      </c>
      <c r="L184" s="650"/>
      <c r="M184" s="650"/>
      <c r="N184" s="650"/>
      <c r="O184" s="650"/>
      <c r="P184" s="347"/>
      <c r="Q184" s="347"/>
      <c r="R184" s="403"/>
    </row>
    <row r="185" spans="1:18" ht="15" customHeight="1" x14ac:dyDescent="0.35">
      <c r="A185" s="155"/>
      <c r="K185" s="291">
        <f>IF(ISERROR((E142)/(E130+E131)),0,(E142+K205)+((E142+K205)*K202))</f>
        <v>0</v>
      </c>
      <c r="L185" s="292">
        <f>IF(ISERROR((F142)/(F130+F131)),0,(F142+L205)+((F142+L205)*L202))</f>
        <v>0</v>
      </c>
      <c r="M185" s="292">
        <f>IF(ISERROR((G142)/(G130+G131)),0,(G142+M205)+((G142+M205)*M202))</f>
        <v>0</v>
      </c>
      <c r="N185" s="292">
        <f>IF(ISERROR((H142)/(H130+H131)),0,(H142+N205)+((H142+N205)*N202))</f>
        <v>0</v>
      </c>
      <c r="O185" s="404">
        <f>SUM(K185:N185)</f>
        <v>0</v>
      </c>
      <c r="P185" s="347" t="s">
        <v>492</v>
      </c>
      <c r="Q185" s="347"/>
      <c r="R185" s="403"/>
    </row>
    <row r="186" spans="1:18" ht="15" customHeight="1" x14ac:dyDescent="0.35">
      <c r="A186" s="155"/>
      <c r="I186" s="155"/>
      <c r="K186" s="291">
        <f>E144+K209</f>
        <v>0</v>
      </c>
      <c r="L186" s="292">
        <f>F144+L209</f>
        <v>0</v>
      </c>
      <c r="M186" s="292">
        <f>G144+M209</f>
        <v>0</v>
      </c>
      <c r="N186" s="292">
        <f>H144+N209</f>
        <v>0</v>
      </c>
      <c r="O186" s="404">
        <f>SUM(K186:N186)</f>
        <v>0</v>
      </c>
      <c r="P186" s="347" t="s">
        <v>494</v>
      </c>
      <c r="Q186" s="347"/>
      <c r="R186" s="403"/>
    </row>
    <row r="187" spans="1:18" ht="15" customHeight="1" x14ac:dyDescent="0.35">
      <c r="A187" s="155"/>
      <c r="I187" s="155"/>
      <c r="K187" s="340">
        <f>K185+K186</f>
        <v>0</v>
      </c>
      <c r="L187" s="341">
        <f t="shared" ref="L187:N187" si="18">L185+L186</f>
        <v>0</v>
      </c>
      <c r="M187" s="341">
        <f t="shared" si="18"/>
        <v>0</v>
      </c>
      <c r="N187" s="341">
        <f t="shared" si="18"/>
        <v>0</v>
      </c>
      <c r="O187" s="409">
        <f t="shared" ref="O187:O188" si="19">SUM(K187:N187)</f>
        <v>0</v>
      </c>
      <c r="P187" s="410" t="s">
        <v>495</v>
      </c>
      <c r="Q187" s="410"/>
      <c r="R187" s="403"/>
    </row>
    <row r="188" spans="1:18" ht="15" customHeight="1" x14ac:dyDescent="0.35">
      <c r="A188" s="155"/>
      <c r="I188" s="155"/>
      <c r="K188" s="291">
        <f>E158+K209</f>
        <v>0</v>
      </c>
      <c r="L188" s="292">
        <f>F158+L209</f>
        <v>0</v>
      </c>
      <c r="M188" s="292">
        <f>G158+M209</f>
        <v>0</v>
      </c>
      <c r="N188" s="292">
        <f>H158+N209</f>
        <v>0</v>
      </c>
      <c r="O188" s="404">
        <f t="shared" si="19"/>
        <v>0</v>
      </c>
      <c r="P188" s="347" t="s">
        <v>496</v>
      </c>
      <c r="Q188" s="347"/>
      <c r="R188" s="403"/>
    </row>
    <row r="189" spans="1:18" ht="15" customHeight="1" x14ac:dyDescent="0.35">
      <c r="A189" s="155"/>
      <c r="K189" s="291">
        <f>IF((E151+E154)=0,0,(E156+(K185)+K205)*K203)</f>
        <v>0</v>
      </c>
      <c r="L189" s="292">
        <f>IF((F151+F154)=0,0,(F156+(L185)+L205)*L203)</f>
        <v>0</v>
      </c>
      <c r="M189" s="292">
        <f>IF((G151+G154)=0,0,(G156+(M185)+M205)*M203)</f>
        <v>0</v>
      </c>
      <c r="N189" s="292">
        <f>IF((H151+H154)=0,0,(H156+(N185)+N205)*N203)</f>
        <v>0</v>
      </c>
      <c r="O189" s="404">
        <f>SUM(K189:N189)</f>
        <v>0</v>
      </c>
      <c r="P189" s="347" t="s">
        <v>493</v>
      </c>
      <c r="Q189" s="347"/>
      <c r="R189" s="403"/>
    </row>
    <row r="190" spans="1:18" ht="15" customHeight="1" x14ac:dyDescent="0.35">
      <c r="A190" s="155"/>
      <c r="K190" s="340">
        <f>IF(E158=0,K189,(K189+K188))</f>
        <v>0</v>
      </c>
      <c r="L190" s="341">
        <f t="shared" ref="L190:N190" si="20">IF(F158=0,L189,(L189+L188))</f>
        <v>0</v>
      </c>
      <c r="M190" s="341">
        <f t="shared" si="20"/>
        <v>0</v>
      </c>
      <c r="N190" s="341">
        <f t="shared" si="20"/>
        <v>0</v>
      </c>
      <c r="O190" s="409">
        <f>SUM(K190:N190)</f>
        <v>0</v>
      </c>
      <c r="P190" s="410" t="s">
        <v>497</v>
      </c>
      <c r="Q190" s="410"/>
      <c r="R190" s="403"/>
    </row>
    <row r="191" spans="1:18" ht="15" customHeight="1" x14ac:dyDescent="0.45">
      <c r="A191" s="155"/>
      <c r="K191" s="649" t="s">
        <v>436</v>
      </c>
      <c r="L191" s="650"/>
      <c r="M191" s="650"/>
      <c r="N191" s="650"/>
      <c r="O191" s="650"/>
      <c r="P191" s="347"/>
      <c r="Q191" s="347"/>
      <c r="R191" s="403"/>
    </row>
    <row r="192" spans="1:18" ht="15" customHeight="1" x14ac:dyDescent="0.35">
      <c r="A192" s="155"/>
      <c r="K192" s="291">
        <f>(K185+K206)+((K185+K206)*K202)</f>
        <v>0</v>
      </c>
      <c r="L192" s="292">
        <f t="shared" ref="L192:N192" si="21">(L185+L206)+((L185+L206)*L202)</f>
        <v>0</v>
      </c>
      <c r="M192" s="292">
        <f t="shared" si="21"/>
        <v>0</v>
      </c>
      <c r="N192" s="292">
        <f t="shared" si="21"/>
        <v>0</v>
      </c>
      <c r="O192" s="404">
        <f>SUM(K192:N192)</f>
        <v>0</v>
      </c>
      <c r="P192" s="347" t="s">
        <v>500</v>
      </c>
      <c r="Q192" s="347"/>
      <c r="R192" s="403"/>
    </row>
    <row r="193" spans="1:19" ht="14.25" customHeight="1" x14ac:dyDescent="0.35">
      <c r="A193" s="155"/>
      <c r="I193" s="279"/>
      <c r="K193" s="291">
        <f>(K186+K208)</f>
        <v>0</v>
      </c>
      <c r="L193" s="292">
        <f>(L186+L208)</f>
        <v>0</v>
      </c>
      <c r="M193" s="292">
        <f>(M186+M208)</f>
        <v>0</v>
      </c>
      <c r="N193" s="292">
        <f>(N186+N208)</f>
        <v>0</v>
      </c>
      <c r="O193" s="404">
        <f>SUM(K193:N193)</f>
        <v>0</v>
      </c>
      <c r="P193" s="347" t="s">
        <v>498</v>
      </c>
      <c r="Q193" s="347"/>
      <c r="R193" s="403"/>
    </row>
    <row r="194" spans="1:19" ht="15" customHeight="1" x14ac:dyDescent="0.35">
      <c r="A194" s="155"/>
      <c r="I194" s="304"/>
      <c r="K194" s="340">
        <f>K192+K193</f>
        <v>0</v>
      </c>
      <c r="L194" s="341">
        <f t="shared" ref="L194:N194" si="22">L192+L193</f>
        <v>0</v>
      </c>
      <c r="M194" s="341">
        <f t="shared" si="22"/>
        <v>0</v>
      </c>
      <c r="N194" s="341">
        <f t="shared" si="22"/>
        <v>0</v>
      </c>
      <c r="O194" s="409">
        <f>SUM(K194:N194)</f>
        <v>0</v>
      </c>
      <c r="P194" s="410" t="s">
        <v>499</v>
      </c>
      <c r="Q194" s="410"/>
      <c r="R194" s="403"/>
    </row>
    <row r="195" spans="1:19" ht="15" customHeight="1" x14ac:dyDescent="0.35">
      <c r="A195" s="155"/>
      <c r="I195" s="279"/>
      <c r="K195" s="291">
        <f>E158+K209+K210</f>
        <v>0</v>
      </c>
      <c r="L195" s="292">
        <f>F158+L209+L210</f>
        <v>0</v>
      </c>
      <c r="M195" s="292">
        <f>G158+M209+M210</f>
        <v>0</v>
      </c>
      <c r="N195" s="292">
        <f>H158+N209+N210</f>
        <v>0</v>
      </c>
      <c r="O195" s="404">
        <f>SUM(K195:N195)</f>
        <v>0</v>
      </c>
      <c r="P195" s="347" t="s">
        <v>504</v>
      </c>
      <c r="Q195" s="347"/>
      <c r="R195" s="403"/>
    </row>
    <row r="196" spans="1:19" ht="15" customHeight="1" x14ac:dyDescent="0.35">
      <c r="A196" s="155"/>
      <c r="K196" s="291">
        <f>(K189+K206)+((K189+K206)*K202)</f>
        <v>0</v>
      </c>
      <c r="L196" s="292">
        <f>(L189+L206)+((L189+L206)*L202)</f>
        <v>0</v>
      </c>
      <c r="M196" s="292">
        <f>(M189+M206)+((M189+M206)*M202)</f>
        <v>0</v>
      </c>
      <c r="N196" s="292">
        <f>(N189+N206)+((N189+N206)*N202)</f>
        <v>0</v>
      </c>
      <c r="O196" s="404">
        <f>SUM(K196:N196)</f>
        <v>0</v>
      </c>
      <c r="P196" s="347" t="s">
        <v>502</v>
      </c>
      <c r="Q196" s="347"/>
      <c r="R196" s="403"/>
    </row>
    <row r="197" spans="1:19" ht="15" customHeight="1" x14ac:dyDescent="0.35">
      <c r="A197" s="155"/>
      <c r="K197" s="340">
        <f>K195+K196</f>
        <v>0</v>
      </c>
      <c r="L197" s="341">
        <f t="shared" ref="L197:N197" si="23">L195+L196</f>
        <v>0</v>
      </c>
      <c r="M197" s="341">
        <f t="shared" si="23"/>
        <v>0</v>
      </c>
      <c r="N197" s="341">
        <f t="shared" si="23"/>
        <v>0</v>
      </c>
      <c r="O197" s="409">
        <f t="shared" ref="O197:O200" si="24">SUM(K197:N197)</f>
        <v>0</v>
      </c>
      <c r="P197" s="410" t="s">
        <v>503</v>
      </c>
      <c r="Q197" s="410"/>
      <c r="R197" s="403"/>
    </row>
    <row r="198" spans="1:19" ht="15" customHeight="1" x14ac:dyDescent="0.35">
      <c r="A198" s="155"/>
      <c r="K198" s="291">
        <f>IF(E159=0,0,(E159+K209+K210))</f>
        <v>0</v>
      </c>
      <c r="L198" s="342">
        <f>IF(F159=0,0,(F159+L209+L210))</f>
        <v>0</v>
      </c>
      <c r="M198" s="342">
        <f>IF(G159=0,0,(G159+M209+M210))</f>
        <v>0</v>
      </c>
      <c r="N198" s="342">
        <f>IF(H159=0,0,(H159+N209+N210))</f>
        <v>0</v>
      </c>
      <c r="O198" s="404">
        <f t="shared" si="24"/>
        <v>0</v>
      </c>
      <c r="P198" s="347" t="s">
        <v>505</v>
      </c>
      <c r="Q198" s="347"/>
      <c r="R198" s="403"/>
    </row>
    <row r="199" spans="1:19" ht="15" customHeight="1" x14ac:dyDescent="0.35">
      <c r="A199" s="155"/>
      <c r="K199" s="291">
        <f>(E156+K185+K192+K196)*K204</f>
        <v>0</v>
      </c>
      <c r="L199" s="292">
        <f>(F156+L185+L192+L196)*L204</f>
        <v>0</v>
      </c>
      <c r="M199" s="292">
        <f>(G156+M185+M192+M196)*M204</f>
        <v>0</v>
      </c>
      <c r="N199" s="292">
        <f>(H156+N185+N192+N196)*N204</f>
        <v>0</v>
      </c>
      <c r="O199" s="404">
        <f t="shared" si="24"/>
        <v>0</v>
      </c>
      <c r="P199" s="347" t="s">
        <v>506</v>
      </c>
      <c r="Q199" s="347"/>
      <c r="R199" s="403"/>
    </row>
    <row r="200" spans="1:19" ht="15" customHeight="1" thickBot="1" x14ac:dyDescent="0.4">
      <c r="A200" s="155"/>
      <c r="K200" s="411">
        <f>K198+K199</f>
        <v>0</v>
      </c>
      <c r="L200" s="610">
        <f t="shared" ref="L200:N200" si="25">L198+L199</f>
        <v>0</v>
      </c>
      <c r="M200" s="412">
        <f t="shared" si="25"/>
        <v>0</v>
      </c>
      <c r="N200" s="412">
        <f t="shared" si="25"/>
        <v>0</v>
      </c>
      <c r="O200" s="413">
        <f t="shared" si="24"/>
        <v>0</v>
      </c>
      <c r="P200" s="414" t="s">
        <v>501</v>
      </c>
      <c r="Q200" s="415"/>
      <c r="R200" s="416"/>
      <c r="S200" s="168"/>
    </row>
    <row r="201" spans="1:19" ht="15" thickTop="1" x14ac:dyDescent="0.35"/>
    <row r="202" spans="1:19" ht="17.149999999999999" customHeight="1" x14ac:dyDescent="0.35">
      <c r="A202" s="155"/>
      <c r="I202" s="155"/>
      <c r="J202" s="155"/>
      <c r="K202" s="417">
        <f>IF(E134=0,E135,E134)</f>
        <v>0</v>
      </c>
      <c r="L202" s="418">
        <f>IF(F134=0,F135,F134)</f>
        <v>0</v>
      </c>
      <c r="M202" s="418">
        <f t="shared" ref="M202:N202" si="26">IF(G134=0,G135,G134)</f>
        <v>0</v>
      </c>
      <c r="N202" s="418">
        <f t="shared" si="26"/>
        <v>0</v>
      </c>
      <c r="O202" s="419" t="s">
        <v>508</v>
      </c>
      <c r="P202" s="419"/>
      <c r="Q202" s="420"/>
      <c r="R202" s="168"/>
      <c r="S202" s="168"/>
    </row>
    <row r="203" spans="1:19" ht="17.149999999999999" customHeight="1" x14ac:dyDescent="0.35">
      <c r="A203" s="155"/>
      <c r="I203" s="155"/>
      <c r="J203" s="155"/>
      <c r="K203" s="421">
        <f>IF(E151=0,E154,E151)</f>
        <v>0</v>
      </c>
      <c r="L203" s="422">
        <f t="shared" ref="L203:N203" si="27">IF(F151=0,F154,F151)</f>
        <v>0</v>
      </c>
      <c r="M203" s="422">
        <f t="shared" si="27"/>
        <v>0</v>
      </c>
      <c r="N203" s="422">
        <f t="shared" si="27"/>
        <v>0</v>
      </c>
      <c r="O203" s="423" t="s">
        <v>490</v>
      </c>
      <c r="P203" s="68"/>
      <c r="Q203" s="424"/>
      <c r="R203" s="168"/>
      <c r="S203" s="168"/>
    </row>
    <row r="204" spans="1:19" x14ac:dyDescent="0.35">
      <c r="A204" s="155"/>
      <c r="I204" s="155"/>
      <c r="J204" s="155"/>
      <c r="K204" s="421">
        <f>IF(E152=0,E155,E152)</f>
        <v>0</v>
      </c>
      <c r="L204" s="422">
        <f t="shared" ref="L204:N204" si="28">IF(F152=0,F155,F152)</f>
        <v>0</v>
      </c>
      <c r="M204" s="422">
        <f t="shared" si="28"/>
        <v>0</v>
      </c>
      <c r="N204" s="422">
        <f t="shared" si="28"/>
        <v>0</v>
      </c>
      <c r="O204" s="423" t="s">
        <v>491</v>
      </c>
      <c r="P204" s="68"/>
      <c r="Q204" s="424"/>
      <c r="R204" s="168"/>
      <c r="S204" s="168"/>
    </row>
    <row r="205" spans="1:19" x14ac:dyDescent="0.35">
      <c r="A205" s="155"/>
      <c r="I205" s="155"/>
      <c r="J205" s="155"/>
      <c r="K205" s="183">
        <f>IF(ISERROR(E142/(E130+E131)),0,((E142/((E130+E131)+(E146+E148)))*(E146+E148)))</f>
        <v>0</v>
      </c>
      <c r="L205" s="99">
        <f>IF(ISERROR(F142/(F130+F131)),0,((F142/((F130+F131)+(F146+F148)))*(F146+F148)))</f>
        <v>0</v>
      </c>
      <c r="M205" s="99">
        <f>IF(ISERROR(G142/(G130+G131)),0,((G142/((G130+G131)+(G146+G148)))*(G146+G148)))</f>
        <v>0</v>
      </c>
      <c r="N205" s="99">
        <f>IF(ISERROR(H142/(H130+H131)),0,((H142/((H130+H131)+(H146+H148)))*(H146+H148)))</f>
        <v>0</v>
      </c>
      <c r="O205" s="647" t="s">
        <v>486</v>
      </c>
      <c r="P205" s="647"/>
      <c r="Q205" s="648"/>
      <c r="R205" s="168"/>
      <c r="S205" s="168"/>
    </row>
    <row r="206" spans="1:19" x14ac:dyDescent="0.35">
      <c r="A206" s="155"/>
      <c r="I206" s="155"/>
      <c r="J206" s="155"/>
      <c r="K206" s="183">
        <f>IF(ISERROR(E185/(E130+E131)),0,((K185/((E130+E131)+(E147+E149)))*(E147+E149)))</f>
        <v>0</v>
      </c>
      <c r="L206" s="99">
        <f>IF(ISERROR(F185/(F130+F131)),0,((L185/((F130+F131)+(F147+F149)))*(F147+F149)))</f>
        <v>0</v>
      </c>
      <c r="M206" s="99">
        <f>IF(ISERROR(G185/(G130+G131)),0,((M185/((G130+G131)+(G147+G149)))*(G147+G149)))</f>
        <v>0</v>
      </c>
      <c r="N206" s="99">
        <f>IF(ISERROR(H143/(H131+H132)),0,((H143/((H131+H132)+(H147+H149)))*(H147+H149)))</f>
        <v>0</v>
      </c>
      <c r="O206" s="647" t="s">
        <v>487</v>
      </c>
      <c r="P206" s="647"/>
      <c r="Q206" s="648"/>
      <c r="R206" s="168"/>
      <c r="S206" s="168"/>
    </row>
    <row r="207" spans="1:19" x14ac:dyDescent="0.35">
      <c r="A207" s="155"/>
      <c r="I207" s="155"/>
      <c r="J207" s="155"/>
      <c r="K207" s="183">
        <f>IF(ISERROR(E157/(E130+E131)),0,((E157/((E130+E131)+(E146+E148)))*(E146+E148)))</f>
        <v>0</v>
      </c>
      <c r="L207" s="99">
        <f>IF(ISERROR(F157/(F130+F131)),0,((F157/((F130+F131)+(F146+F148)))*(F146+F148)))</f>
        <v>0</v>
      </c>
      <c r="M207" s="99">
        <f>IF(ISERROR(G157/(G130+G131)),0,((G157/((G130+G131)+(G146+G148)))*(G146+G148)))</f>
        <v>0</v>
      </c>
      <c r="N207" s="99">
        <f>IF(ISERROR(H157/(H130+H131)),0,((H157/((H130+H131)+(H146+H148)))*(H146+H148)))</f>
        <v>0</v>
      </c>
      <c r="O207" s="423" t="s">
        <v>518</v>
      </c>
      <c r="P207" s="423"/>
      <c r="Q207" s="424"/>
      <c r="R207" s="168"/>
      <c r="S207" s="168"/>
    </row>
    <row r="208" spans="1:19" x14ac:dyDescent="0.35">
      <c r="A208" s="155"/>
      <c r="I208" s="155"/>
      <c r="J208" s="155"/>
      <c r="K208" s="183">
        <f>IF(ISERROR(E157/(E130+E131)),0,((E157/((E130+E131)+(E147+E149)))*(E147+E149)))</f>
        <v>0</v>
      </c>
      <c r="L208" s="99">
        <f>IF(ISERROR(F157/(F130+F131)),0,((F157/((F130+F131)+(F147+F149)))*(F147+F149)))</f>
        <v>0</v>
      </c>
      <c r="M208" s="99">
        <f>IF(ISERROR(G157/(G130+G131)),0,((G157/((G130+G131)+(G147+G149)))*(G147+G149)))</f>
        <v>0</v>
      </c>
      <c r="N208" s="99">
        <f>IF(ISERROR(H157/(H130+H131)),0,((H157/((H130+H131)+(H147+H149)))*(H147+H149)))</f>
        <v>0</v>
      </c>
      <c r="O208" s="423" t="s">
        <v>519</v>
      </c>
      <c r="P208" s="423"/>
      <c r="Q208" s="424"/>
      <c r="R208" s="168"/>
      <c r="S208" s="168"/>
    </row>
    <row r="209" spans="1:19" x14ac:dyDescent="0.35">
      <c r="A209" s="155"/>
      <c r="I209" s="155"/>
      <c r="J209" s="155"/>
      <c r="K209" s="183">
        <f>IF(E158=0,0,((E158/((E130+E131)+(E146+E148)))*(E146+E148)))</f>
        <v>0</v>
      </c>
      <c r="L209" s="99">
        <f>IF(F158=0,0,((F158/((F130+F131)+(F146+F148)))*(F146+F148)))</f>
        <v>0</v>
      </c>
      <c r="M209" s="99">
        <f>IF(G158=0,0,((G158/((G130+G131)+(G146+G148)))*(G146+G148)))</f>
        <v>0</v>
      </c>
      <c r="N209" s="99">
        <f>IF(ISERROR(H146/(H134+H135)),0,((H146/((H134+H135)+(H150+H152)))*(H150+H152)))</f>
        <v>0</v>
      </c>
      <c r="O209" s="647" t="s">
        <v>488</v>
      </c>
      <c r="P209" s="647"/>
      <c r="Q209" s="648"/>
      <c r="R209" s="168"/>
      <c r="S209" s="168"/>
    </row>
    <row r="210" spans="1:19" x14ac:dyDescent="0.35">
      <c r="A210" s="155"/>
      <c r="I210" s="155"/>
      <c r="J210" s="155"/>
      <c r="K210" s="183">
        <f>IF(E158=0,0,((E158/((E130+E131)+(E146+E148)+(E147+E149)))*(E147+E149)))</f>
        <v>0</v>
      </c>
      <c r="L210" s="99">
        <f t="shared" ref="L210:N210" si="29">IF(F158=0,0,((F158/((F130+F131)+(F146+F148)+(F147+F149)))*(F147+F149)))</f>
        <v>0</v>
      </c>
      <c r="M210" s="99">
        <f t="shared" si="29"/>
        <v>0</v>
      </c>
      <c r="N210" s="99">
        <f t="shared" si="29"/>
        <v>0</v>
      </c>
      <c r="O210" s="647" t="s">
        <v>507</v>
      </c>
      <c r="P210" s="647"/>
      <c r="Q210" s="648"/>
      <c r="R210" s="168"/>
      <c r="S210" s="168"/>
    </row>
    <row r="211" spans="1:19" x14ac:dyDescent="0.35">
      <c r="A211" s="155"/>
      <c r="I211" s="155"/>
      <c r="J211" s="155"/>
      <c r="K211" s="425">
        <f>IF(E159=0,0,((E159/((E130+E131)+(E146+E148)+(E147+E149)))*(E147+E149)))</f>
        <v>0</v>
      </c>
      <c r="L211" s="426">
        <f t="shared" ref="L211:N211" si="30">IF(F159=0,0,((F159/((F130+F131)+(F146+F148)+(F147+F149)))*(F147+F149)))</f>
        <v>0</v>
      </c>
      <c r="M211" s="426">
        <f t="shared" si="30"/>
        <v>0</v>
      </c>
      <c r="N211" s="426">
        <f t="shared" si="30"/>
        <v>0</v>
      </c>
      <c r="O211" s="875" t="s">
        <v>489</v>
      </c>
      <c r="P211" s="875"/>
      <c r="Q211" s="876"/>
      <c r="R211" s="168"/>
      <c r="S211" s="168"/>
    </row>
    <row r="212" spans="1:19" x14ac:dyDescent="0.35">
      <c r="A212" s="155"/>
      <c r="K212" s="168"/>
      <c r="L212" s="168"/>
      <c r="M212" s="168"/>
      <c r="N212" s="168"/>
      <c r="O212" s="168"/>
      <c r="P212" s="168"/>
      <c r="Q212" s="168"/>
      <c r="R212" s="168"/>
      <c r="S212" s="168"/>
    </row>
    <row r="213" spans="1:19" x14ac:dyDescent="0.35">
      <c r="A213" s="155"/>
      <c r="K213" s="168"/>
      <c r="L213" s="168"/>
      <c r="M213" s="168"/>
      <c r="N213" s="168"/>
      <c r="O213" s="168"/>
      <c r="P213" s="168"/>
      <c r="Q213" s="168"/>
      <c r="R213" s="168"/>
      <c r="S213" s="168"/>
    </row>
    <row r="214" spans="1:19" x14ac:dyDescent="0.35">
      <c r="A214" s="155"/>
      <c r="K214" s="168"/>
      <c r="L214" s="168"/>
      <c r="M214" s="168"/>
      <c r="N214" s="168"/>
      <c r="O214" s="168"/>
      <c r="P214" s="168"/>
      <c r="Q214" s="168"/>
      <c r="R214" s="168"/>
      <c r="S214" s="168"/>
    </row>
    <row r="215" spans="1:19" x14ac:dyDescent="0.35">
      <c r="A215" s="155"/>
      <c r="K215" s="168"/>
      <c r="L215" s="168"/>
      <c r="M215" s="168"/>
      <c r="N215" s="168"/>
      <c r="O215" s="168"/>
      <c r="P215" s="168"/>
      <c r="Q215" s="168"/>
      <c r="R215" s="168"/>
      <c r="S215" s="168"/>
    </row>
    <row r="216" spans="1:19" x14ac:dyDescent="0.35">
      <c r="A216" s="155"/>
      <c r="K216" s="168"/>
      <c r="L216" s="168"/>
      <c r="M216" s="168"/>
      <c r="N216" s="168"/>
      <c r="O216" s="168"/>
      <c r="P216" s="168"/>
      <c r="Q216" s="168"/>
      <c r="R216" s="168"/>
      <c r="S216" s="168"/>
    </row>
    <row r="217" spans="1:19" x14ac:dyDescent="0.35">
      <c r="A217" s="155"/>
      <c r="K217" s="168"/>
      <c r="L217" s="168"/>
      <c r="M217" s="168"/>
      <c r="N217" s="168"/>
      <c r="O217" s="168"/>
      <c r="P217" s="168"/>
      <c r="Q217" s="168"/>
      <c r="R217" s="168"/>
      <c r="S217" s="168"/>
    </row>
    <row r="218" spans="1:19" x14ac:dyDescent="0.35">
      <c r="A218" s="155"/>
      <c r="K218" s="168"/>
      <c r="L218" s="168"/>
      <c r="M218" s="168"/>
      <c r="N218" s="168"/>
      <c r="O218" s="168"/>
      <c r="P218" s="168"/>
      <c r="Q218" s="168"/>
      <c r="R218" s="168"/>
      <c r="S218" s="168"/>
    </row>
    <row r="219" spans="1:19" x14ac:dyDescent="0.35">
      <c r="A219" s="155"/>
      <c r="K219" s="168"/>
      <c r="L219" s="168"/>
      <c r="M219" s="168"/>
      <c r="N219" s="168"/>
      <c r="O219" s="168"/>
      <c r="P219" s="168"/>
      <c r="Q219" s="168"/>
      <c r="R219" s="168"/>
      <c r="S219" s="168"/>
    </row>
    <row r="220" spans="1:19" x14ac:dyDescent="0.35">
      <c r="A220" s="155"/>
      <c r="K220" s="168"/>
      <c r="L220" s="168"/>
      <c r="M220" s="168"/>
      <c r="N220" s="168"/>
      <c r="O220" s="168"/>
      <c r="P220" s="168"/>
      <c r="Q220" s="168"/>
      <c r="R220" s="168"/>
      <c r="S220" s="168"/>
    </row>
    <row r="221" spans="1:19" x14ac:dyDescent="0.35">
      <c r="A221" s="155"/>
      <c r="K221" s="168"/>
      <c r="L221" s="168"/>
      <c r="M221" s="168"/>
      <c r="N221" s="168"/>
      <c r="O221" s="168"/>
      <c r="P221" s="168"/>
      <c r="Q221" s="168"/>
      <c r="R221" s="168"/>
      <c r="S221" s="168"/>
    </row>
    <row r="222" spans="1:19" x14ac:dyDescent="0.35">
      <c r="A222" s="155"/>
      <c r="K222" s="168"/>
      <c r="L222" s="168"/>
      <c r="M222" s="168"/>
      <c r="N222" s="168"/>
      <c r="O222" s="168"/>
      <c r="P222" s="168"/>
      <c r="Q222" s="168"/>
      <c r="R222" s="168"/>
      <c r="S222" s="168"/>
    </row>
    <row r="223" spans="1:19" x14ac:dyDescent="0.35">
      <c r="A223" s="155"/>
    </row>
    <row r="224" spans="1:19" x14ac:dyDescent="0.35">
      <c r="A224" s="155"/>
    </row>
    <row r="225" spans="1:1" x14ac:dyDescent="0.35">
      <c r="A225" s="155"/>
    </row>
    <row r="226" spans="1:1" x14ac:dyDescent="0.35">
      <c r="A226" s="155"/>
    </row>
    <row r="227" spans="1:1" x14ac:dyDescent="0.35">
      <c r="A227" s="155"/>
    </row>
    <row r="228" spans="1:1" x14ac:dyDescent="0.35">
      <c r="A228" s="155"/>
    </row>
    <row r="229" spans="1:1" x14ac:dyDescent="0.35">
      <c r="A229" s="155"/>
    </row>
    <row r="230" spans="1:1" x14ac:dyDescent="0.35">
      <c r="A230" s="155"/>
    </row>
    <row r="231" spans="1:1" x14ac:dyDescent="0.35">
      <c r="A231" s="155"/>
    </row>
    <row r="232" spans="1:1" x14ac:dyDescent="0.35">
      <c r="A232" s="155"/>
    </row>
    <row r="233" spans="1:1" x14ac:dyDescent="0.35">
      <c r="A233" s="155"/>
    </row>
    <row r="234" spans="1:1" x14ac:dyDescent="0.35">
      <c r="A234" s="155"/>
    </row>
    <row r="235" spans="1:1" x14ac:dyDescent="0.35">
      <c r="A235" s="155"/>
    </row>
    <row r="236" spans="1:1" x14ac:dyDescent="0.35">
      <c r="A236" s="155"/>
    </row>
    <row r="237" spans="1:1" x14ac:dyDescent="0.35">
      <c r="A237" s="155"/>
    </row>
    <row r="238" spans="1:1" x14ac:dyDescent="0.35">
      <c r="A238" s="155"/>
    </row>
    <row r="239" spans="1:1" x14ac:dyDescent="0.35">
      <c r="A239" s="155"/>
    </row>
    <row r="240" spans="1:1" x14ac:dyDescent="0.35">
      <c r="A240" s="155"/>
    </row>
    <row r="241" spans="1:1" x14ac:dyDescent="0.35">
      <c r="A241" s="155"/>
    </row>
    <row r="242" spans="1:1" x14ac:dyDescent="0.35">
      <c r="A242" s="155"/>
    </row>
    <row r="243" spans="1:1" x14ac:dyDescent="0.35">
      <c r="A243" s="155"/>
    </row>
    <row r="244" spans="1:1" x14ac:dyDescent="0.35">
      <c r="A244" s="155"/>
    </row>
    <row r="245" spans="1:1" x14ac:dyDescent="0.35">
      <c r="A245" s="155"/>
    </row>
    <row r="246" spans="1:1" x14ac:dyDescent="0.35">
      <c r="A246" s="155"/>
    </row>
    <row r="247" spans="1:1" x14ac:dyDescent="0.35">
      <c r="A247" s="155"/>
    </row>
    <row r="248" spans="1:1" x14ac:dyDescent="0.35">
      <c r="A248" s="155"/>
    </row>
    <row r="249" spans="1:1" x14ac:dyDescent="0.35">
      <c r="A249" s="155"/>
    </row>
    <row r="250" spans="1:1" x14ac:dyDescent="0.35">
      <c r="A250" s="155"/>
    </row>
    <row r="251" spans="1:1" x14ac:dyDescent="0.35">
      <c r="A251" s="155"/>
    </row>
    <row r="252" spans="1:1" x14ac:dyDescent="0.35">
      <c r="A252" s="155"/>
    </row>
    <row r="253" spans="1:1" x14ac:dyDescent="0.35">
      <c r="A253" s="155"/>
    </row>
    <row r="254" spans="1:1" x14ac:dyDescent="0.35">
      <c r="A254" s="155"/>
    </row>
    <row r="255" spans="1:1" x14ac:dyDescent="0.35">
      <c r="A255" s="155"/>
    </row>
    <row r="256" spans="1:1" x14ac:dyDescent="0.35">
      <c r="A256" s="155"/>
    </row>
    <row r="257" spans="1:1" x14ac:dyDescent="0.35">
      <c r="A257" s="155"/>
    </row>
    <row r="258" spans="1:1" x14ac:dyDescent="0.35">
      <c r="A258" s="155"/>
    </row>
    <row r="259" spans="1:1" x14ac:dyDescent="0.35">
      <c r="A259" s="155"/>
    </row>
    <row r="260" spans="1:1" x14ac:dyDescent="0.35">
      <c r="A260" s="155"/>
    </row>
    <row r="261" spans="1:1" x14ac:dyDescent="0.35">
      <c r="A261" s="155"/>
    </row>
    <row r="262" spans="1:1" x14ac:dyDescent="0.35">
      <c r="A262" s="155"/>
    </row>
    <row r="263" spans="1:1" x14ac:dyDescent="0.35">
      <c r="A263" s="155"/>
    </row>
    <row r="264" spans="1:1" x14ac:dyDescent="0.35">
      <c r="A264" s="155"/>
    </row>
    <row r="265" spans="1:1" x14ac:dyDescent="0.35">
      <c r="A265" s="155"/>
    </row>
    <row r="266" spans="1:1" x14ac:dyDescent="0.35">
      <c r="A266" s="155"/>
    </row>
    <row r="267" spans="1:1" x14ac:dyDescent="0.35">
      <c r="A267" s="155"/>
    </row>
    <row r="268" spans="1:1" x14ac:dyDescent="0.35">
      <c r="A268" s="155"/>
    </row>
    <row r="269" spans="1:1" x14ac:dyDescent="0.35">
      <c r="A269" s="155"/>
    </row>
    <row r="270" spans="1:1" x14ac:dyDescent="0.35">
      <c r="A270" s="155"/>
    </row>
  </sheetData>
  <sheetProtection algorithmName="SHA-512" hashValue="9eOq3fngAJpmyrrEnGMmeitdji6AbAM//QN9bo6uOfSk2l4tiOGWYmqzNAw+EaVM3NrfwmvSfCNYhwY/YqA0Ow==" saltValue="bWS1E1J7YO9mvs0gMtx1xQ==" spinCount="100000" sheet="1" formatRows="0"/>
  <mergeCells count="157">
    <mergeCell ref="R124:R125"/>
    <mergeCell ref="S124:S125"/>
    <mergeCell ref="T124:T125"/>
    <mergeCell ref="U124:U125"/>
    <mergeCell ref="O211:Q211"/>
    <mergeCell ref="J134:J135"/>
    <mergeCell ref="A134:A135"/>
    <mergeCell ref="A113:H113"/>
    <mergeCell ref="A136:A137"/>
    <mergeCell ref="B134:D134"/>
    <mergeCell ref="B135:D135"/>
    <mergeCell ref="B128:D128"/>
    <mergeCell ref="B129:D129"/>
    <mergeCell ref="B130:D130"/>
    <mergeCell ref="B131:D131"/>
    <mergeCell ref="B132:D132"/>
    <mergeCell ref="A139:A140"/>
    <mergeCell ref="L146:N146"/>
    <mergeCell ref="L147:N147"/>
    <mergeCell ref="L148:N148"/>
    <mergeCell ref="L149:N149"/>
    <mergeCell ref="C154:D154"/>
    <mergeCell ref="C155:D155"/>
    <mergeCell ref="K139:K140"/>
    <mergeCell ref="A142:A143"/>
    <mergeCell ref="L151:L152"/>
    <mergeCell ref="L154:L155"/>
    <mergeCell ref="A98:H98"/>
    <mergeCell ref="B106:H106"/>
    <mergeCell ref="B110:H110"/>
    <mergeCell ref="F71:G71"/>
    <mergeCell ref="B58:E58"/>
    <mergeCell ref="F59:G59"/>
    <mergeCell ref="F60:G60"/>
    <mergeCell ref="F61:G61"/>
    <mergeCell ref="G75:H75"/>
    <mergeCell ref="B73:H73"/>
    <mergeCell ref="C107:F108"/>
    <mergeCell ref="B77:D77"/>
    <mergeCell ref="B111:H111"/>
    <mergeCell ref="I122:I123"/>
    <mergeCell ref="B105:H105"/>
    <mergeCell ref="G101:H101"/>
    <mergeCell ref="D93:G93"/>
    <mergeCell ref="K7:P10"/>
    <mergeCell ref="B97:G97"/>
    <mergeCell ref="B94:G94"/>
    <mergeCell ref="K15:P19"/>
    <mergeCell ref="B103:H104"/>
    <mergeCell ref="C85:G85"/>
    <mergeCell ref="C86:G86"/>
    <mergeCell ref="K12:P14"/>
    <mergeCell ref="K20:P23"/>
    <mergeCell ref="I38:J38"/>
    <mergeCell ref="I37:J37"/>
    <mergeCell ref="I45:J48"/>
    <mergeCell ref="B43:F43"/>
    <mergeCell ref="E57:H57"/>
    <mergeCell ref="F79:H80"/>
    <mergeCell ref="A82:H82"/>
    <mergeCell ref="C90:G90"/>
    <mergeCell ref="C91:G91"/>
    <mergeCell ref="F70:G70"/>
    <mergeCell ref="C87:G87"/>
    <mergeCell ref="B92:G92"/>
    <mergeCell ref="G99:H99"/>
    <mergeCell ref="G100:H100"/>
    <mergeCell ref="B101:F101"/>
    <mergeCell ref="A4:H4"/>
    <mergeCell ref="K25:P25"/>
    <mergeCell ref="C31:F31"/>
    <mergeCell ref="B37:H37"/>
    <mergeCell ref="B38:H38"/>
    <mergeCell ref="F58:G58"/>
    <mergeCell ref="B76:D76"/>
    <mergeCell ref="G6:H6"/>
    <mergeCell ref="B89:H89"/>
    <mergeCell ref="E67:H67"/>
    <mergeCell ref="G5:H5"/>
    <mergeCell ref="B17:E17"/>
    <mergeCell ref="B7:F8"/>
    <mergeCell ref="A25:H25"/>
    <mergeCell ref="D63:G63"/>
    <mergeCell ref="A14:H14"/>
    <mergeCell ref="C21:H23"/>
    <mergeCell ref="B21:B23"/>
    <mergeCell ref="B62:G62"/>
    <mergeCell ref="B75:D75"/>
    <mergeCell ref="I52:J54"/>
    <mergeCell ref="B78:H78"/>
    <mergeCell ref="F68:G68"/>
    <mergeCell ref="F69:G69"/>
    <mergeCell ref="R111:U111"/>
    <mergeCell ref="C42:F42"/>
    <mergeCell ref="C40:F40"/>
    <mergeCell ref="C44:F44"/>
    <mergeCell ref="B39:F39"/>
    <mergeCell ref="A169:C171"/>
    <mergeCell ref="B154:B155"/>
    <mergeCell ref="K146:K147"/>
    <mergeCell ref="A148:A149"/>
    <mergeCell ref="A166:C168"/>
    <mergeCell ref="A163:H163"/>
    <mergeCell ref="B158:B159"/>
    <mergeCell ref="B151:B152"/>
    <mergeCell ref="C158:D158"/>
    <mergeCell ref="B149:D149"/>
    <mergeCell ref="A153:A155"/>
    <mergeCell ref="A150:A152"/>
    <mergeCell ref="B153:D153"/>
    <mergeCell ref="K150:K152"/>
    <mergeCell ref="K153:K155"/>
    <mergeCell ref="A146:A147"/>
    <mergeCell ref="C159:D159"/>
    <mergeCell ref="I132:I133"/>
    <mergeCell ref="I130:I131"/>
    <mergeCell ref="O114:Q116"/>
    <mergeCell ref="K114:N114"/>
    <mergeCell ref="K164:O164"/>
    <mergeCell ref="K168:O168"/>
    <mergeCell ref="K174:O174"/>
    <mergeCell ref="O120:P120"/>
    <mergeCell ref="K156:K159"/>
    <mergeCell ref="L158:L159"/>
    <mergeCell ref="M158:N158"/>
    <mergeCell ref="M159:N159"/>
    <mergeCell ref="K127:N128"/>
    <mergeCell ref="L129:N129"/>
    <mergeCell ref="L130:N130"/>
    <mergeCell ref="L131:N131"/>
    <mergeCell ref="L132:N132"/>
    <mergeCell ref="K142:K143"/>
    <mergeCell ref="L153:N153"/>
    <mergeCell ref="M154:N154"/>
    <mergeCell ref="M155:N155"/>
    <mergeCell ref="L157:N157"/>
    <mergeCell ref="L135:N135"/>
    <mergeCell ref="K136:K137"/>
    <mergeCell ref="L134:N134"/>
    <mergeCell ref="K148:K149"/>
    <mergeCell ref="O205:Q205"/>
    <mergeCell ref="O206:Q206"/>
    <mergeCell ref="O209:Q209"/>
    <mergeCell ref="O210:Q210"/>
    <mergeCell ref="K184:O184"/>
    <mergeCell ref="K191:O191"/>
    <mergeCell ref="B146:D146"/>
    <mergeCell ref="B147:D147"/>
    <mergeCell ref="B148:D148"/>
    <mergeCell ref="K178:O178"/>
    <mergeCell ref="K161:R162"/>
    <mergeCell ref="P163:R163"/>
    <mergeCell ref="B156:D156"/>
    <mergeCell ref="B157:D157"/>
    <mergeCell ref="L156:N156"/>
    <mergeCell ref="A172:D172"/>
    <mergeCell ref="A173:D173"/>
  </mergeCells>
  <dataValidations count="3">
    <dataValidation type="list" allowBlank="1" showInputMessage="1" showErrorMessage="1" sqref="E74 H115 H118 H19:H20 B80:E80 E132:H132 O132" xr:uid="{B94B6C43-CD11-402C-99AE-B10077F57EEC}">
      <formula1>$A$74:$A$75</formula1>
    </dataValidation>
    <dataValidation type="list" allowBlank="1" showInputMessage="1" showErrorMessage="1" sqref="O129" xr:uid="{7DB5F270-7C86-4A96-B3A3-E85A64EDCF4B}">
      <formula1>$A$128:$A$129</formula1>
    </dataValidation>
    <dataValidation type="list" allowBlank="1" showInputMessage="1" showErrorMessage="1" sqref="E129:H129" xr:uid="{DF01CB2B-51F0-4223-B990-00C8C0E410EA}">
      <formula1>$A$128:$A$130</formula1>
    </dataValidation>
  </dataValidations>
  <pageMargins left="0.2" right="0.2" top="0.25" bottom="0.5" header="0.3" footer="0.3"/>
  <pageSetup orientation="portrait" r:id="rId1"/>
  <headerFooter>
    <oddFooter>&amp;L&amp;D&amp;C&amp;P of &amp;N&amp;R&amp;F</oddFooter>
  </headerFooter>
  <rowBreaks count="1" manualBreakCount="1">
    <brk id="1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4222-F168-4587-96E8-30BD568CE069}">
  <sheetPr>
    <pageSetUpPr fitToPage="1"/>
  </sheetPr>
  <dimension ref="A1:T192"/>
  <sheetViews>
    <sheetView workbookViewId="0">
      <selection sqref="A1:P1"/>
    </sheetView>
  </sheetViews>
  <sheetFormatPr defaultColWidth="8.7265625" defaultRowHeight="14.5" x14ac:dyDescent="0.35"/>
  <cols>
    <col min="1" max="1" width="24.81640625" style="155" customWidth="1"/>
    <col min="2" max="2" width="10.26953125" style="155" customWidth="1"/>
    <col min="3" max="3" width="14.1796875" style="155" customWidth="1"/>
    <col min="4" max="5" width="12.7265625" style="155" customWidth="1"/>
    <col min="6" max="6" width="14.1796875" style="155" customWidth="1"/>
    <col min="7" max="7" width="2.453125" style="155" customWidth="1"/>
    <col min="8" max="8" width="14.1796875" style="155" customWidth="1"/>
    <col min="9" max="10" width="12.7265625" style="155" customWidth="1"/>
    <col min="11" max="11" width="14.1796875" style="155" customWidth="1"/>
    <col min="12" max="12" width="2.453125" style="155" customWidth="1"/>
    <col min="13" max="13" width="14.1796875" style="155" customWidth="1"/>
    <col min="14" max="15" width="12.7265625" style="155" customWidth="1"/>
    <col min="16" max="16" width="14.1796875" style="155" customWidth="1"/>
    <col min="17" max="17" width="54.54296875" style="155" customWidth="1"/>
    <col min="18" max="18" width="46.453125" style="155" customWidth="1"/>
    <col min="19" max="19" width="8.7265625" style="155"/>
    <col min="20" max="20" width="10.26953125" style="155" bestFit="1" customWidth="1"/>
    <col min="21" max="16384" width="8.7265625" style="155"/>
  </cols>
  <sheetData>
    <row r="1" spans="1:18" ht="23.5" customHeight="1" x14ac:dyDescent="0.4">
      <c r="A1" s="954" t="s">
        <v>153</v>
      </c>
      <c r="B1" s="954"/>
      <c r="C1" s="954"/>
      <c r="D1" s="954"/>
      <c r="E1" s="954"/>
      <c r="F1" s="954"/>
      <c r="G1" s="954"/>
      <c r="H1" s="954"/>
      <c r="I1" s="954"/>
      <c r="J1" s="954"/>
      <c r="K1" s="954"/>
      <c r="L1" s="954"/>
      <c r="M1" s="954"/>
      <c r="N1" s="954"/>
      <c r="O1" s="954"/>
      <c r="P1" s="954"/>
      <c r="Q1" s="955" t="s">
        <v>167</v>
      </c>
    </row>
    <row r="2" spans="1:18" x14ac:dyDescent="0.35">
      <c r="A2" s="956" t="s">
        <v>154</v>
      </c>
      <c r="B2" s="956"/>
      <c r="C2" s="956"/>
      <c r="D2" s="956"/>
      <c r="E2" s="956"/>
      <c r="F2" s="956"/>
      <c r="G2" s="956"/>
      <c r="H2" s="956"/>
      <c r="I2" s="956"/>
      <c r="J2" s="956"/>
      <c r="K2" s="956"/>
      <c r="L2" s="956"/>
      <c r="M2" s="956"/>
      <c r="N2" s="956"/>
      <c r="O2" s="956"/>
      <c r="P2" s="956"/>
      <c r="Q2" s="955"/>
    </row>
    <row r="3" spans="1:18" ht="18" customHeight="1" x14ac:dyDescent="0.35">
      <c r="A3" s="957" t="str">
        <f>'Impact To Multiyear Projection'!A3</f>
        <v>Type in the Name of your LEA</v>
      </c>
      <c r="B3" s="958"/>
      <c r="C3" s="959" t="s">
        <v>155</v>
      </c>
      <c r="D3" s="960"/>
      <c r="E3" s="960"/>
      <c r="F3" s="961"/>
      <c r="H3" s="959" t="s">
        <v>156</v>
      </c>
      <c r="I3" s="960"/>
      <c r="J3" s="960"/>
      <c r="K3" s="961"/>
      <c r="M3" s="962" t="s">
        <v>157</v>
      </c>
      <c r="N3" s="963"/>
      <c r="O3" s="963"/>
      <c r="P3" s="964"/>
      <c r="Q3" s="965" t="s">
        <v>343</v>
      </c>
    </row>
    <row r="4" spans="1:18" ht="14.25" customHeight="1" x14ac:dyDescent="0.35">
      <c r="A4" s="157" t="s">
        <v>158</v>
      </c>
      <c r="C4" s="22" t="s">
        <v>159</v>
      </c>
      <c r="D4" s="22" t="s">
        <v>160</v>
      </c>
      <c r="E4" s="22" t="s">
        <v>161</v>
      </c>
      <c r="F4" s="22" t="s">
        <v>162</v>
      </c>
      <c r="H4" s="22" t="s">
        <v>159</v>
      </c>
      <c r="I4" s="22" t="s">
        <v>160</v>
      </c>
      <c r="J4" s="22" t="s">
        <v>161</v>
      </c>
      <c r="K4" s="22" t="s">
        <v>162</v>
      </c>
      <c r="M4" s="22" t="s">
        <v>159</v>
      </c>
      <c r="N4" s="22" t="s">
        <v>160</v>
      </c>
      <c r="O4" s="22" t="s">
        <v>161</v>
      </c>
      <c r="P4" s="22" t="s">
        <v>162</v>
      </c>
      <c r="Q4" s="965"/>
    </row>
    <row r="5" spans="1:18" ht="55.5" customHeight="1" x14ac:dyDescent="0.35">
      <c r="A5" s="952" t="str">
        <f>'Summary of Proposed Agreement'!B7</f>
        <v>Type in the Name of the Bargaining Unit</v>
      </c>
      <c r="B5" s="953"/>
      <c r="C5" s="23" t="s">
        <v>163</v>
      </c>
      <c r="D5" s="948" t="s">
        <v>164</v>
      </c>
      <c r="E5" s="950" t="s">
        <v>165</v>
      </c>
      <c r="F5" s="948" t="s">
        <v>166</v>
      </c>
      <c r="G5" s="442"/>
      <c r="H5" s="23" t="str">
        <f>C5</f>
        <v>Latest Board-Approved Budget Before Settlement</v>
      </c>
      <c r="I5" s="948" t="s">
        <v>164</v>
      </c>
      <c r="J5" s="950" t="s">
        <v>165</v>
      </c>
      <c r="K5" s="948" t="s">
        <v>166</v>
      </c>
      <c r="L5" s="442"/>
      <c r="M5" s="23" t="str">
        <f>C5</f>
        <v>Latest Board-Approved Budget Before Settlement</v>
      </c>
      <c r="N5" s="948" t="s">
        <v>164</v>
      </c>
      <c r="O5" s="950" t="s">
        <v>165</v>
      </c>
      <c r="P5" s="948" t="s">
        <v>166</v>
      </c>
      <c r="Q5" s="223" t="s">
        <v>344</v>
      </c>
    </row>
    <row r="6" spans="1:18" s="156" customFormat="1" ht="15" customHeight="1" x14ac:dyDescent="0.35">
      <c r="A6" s="951" t="s">
        <v>168</v>
      </c>
      <c r="B6" s="951"/>
      <c r="C6" s="317">
        <v>45762</v>
      </c>
      <c r="D6" s="949"/>
      <c r="E6" s="949"/>
      <c r="F6" s="949"/>
      <c r="G6" s="611"/>
      <c r="H6" s="613">
        <f>C6</f>
        <v>45762</v>
      </c>
      <c r="I6" s="949"/>
      <c r="J6" s="949"/>
      <c r="K6" s="949"/>
      <c r="L6" s="611"/>
      <c r="M6" s="613">
        <f>C6</f>
        <v>45762</v>
      </c>
      <c r="N6" s="949"/>
      <c r="O6" s="949"/>
      <c r="P6" s="949"/>
    </row>
    <row r="7" spans="1:18" ht="14.25" customHeight="1" x14ac:dyDescent="0.35">
      <c r="A7" s="944" t="s">
        <v>169</v>
      </c>
      <c r="B7" s="944"/>
      <c r="C7" s="944"/>
      <c r="D7" s="944"/>
      <c r="E7" s="944"/>
      <c r="F7" s="944"/>
      <c r="G7" s="944"/>
      <c r="H7" s="944"/>
      <c r="I7" s="944"/>
      <c r="J7" s="944"/>
      <c r="K7" s="944"/>
      <c r="L7" s="944"/>
      <c r="M7" s="944"/>
      <c r="N7" s="944"/>
      <c r="O7" s="944"/>
      <c r="P7" s="944"/>
      <c r="Q7" s="947" t="s">
        <v>345</v>
      </c>
      <c r="R7" s="223"/>
    </row>
    <row r="8" spans="1:18" ht="14.25" customHeight="1" x14ac:dyDescent="0.35">
      <c r="A8" s="192" t="s">
        <v>170</v>
      </c>
      <c r="B8" s="193" t="s">
        <v>171</v>
      </c>
      <c r="C8" s="51">
        <f>'Impact To Multiyear Projection'!C8</f>
        <v>0</v>
      </c>
      <c r="D8" s="26">
        <f>'Impact To Multiyear Projection'!D8</f>
        <v>0</v>
      </c>
      <c r="E8" s="26">
        <f>'Impact To Multiyear Projection'!E8</f>
        <v>0</v>
      </c>
      <c r="F8" s="105">
        <f>SUM(C8:E8)</f>
        <v>0</v>
      </c>
      <c r="G8" s="191"/>
      <c r="H8" s="51">
        <f>'Impact To Multiyear Projection'!H8</f>
        <v>0</v>
      </c>
      <c r="I8" s="26">
        <f>'Impact To Multiyear Projection'!I8</f>
        <v>0</v>
      </c>
      <c r="J8" s="26">
        <f>'Impact To Multiyear Projection'!J8</f>
        <v>0</v>
      </c>
      <c r="K8" s="105">
        <f>+H8+I8+J8</f>
        <v>0</v>
      </c>
      <c r="L8" s="191"/>
      <c r="M8" s="52">
        <f>'Impact To Multiyear Projection'!M8</f>
        <v>0</v>
      </c>
      <c r="N8" s="26">
        <f>'Impact To Multiyear Projection'!N8</f>
        <v>0</v>
      </c>
      <c r="O8" s="26">
        <f>'Impact To Multiyear Projection'!O8</f>
        <v>0</v>
      </c>
      <c r="P8" s="105">
        <f>+M8+N8+O8</f>
        <v>0</v>
      </c>
      <c r="Q8" s="947"/>
    </row>
    <row r="9" spans="1:18" x14ac:dyDescent="0.35">
      <c r="A9" s="162" t="s">
        <v>172</v>
      </c>
      <c r="B9" s="193" t="s">
        <v>173</v>
      </c>
      <c r="C9" s="51">
        <f>'Impact To Multiyear Projection'!C9</f>
        <v>0</v>
      </c>
      <c r="D9" s="26">
        <f>'Impact To Multiyear Projection'!D9</f>
        <v>0</v>
      </c>
      <c r="E9" s="26">
        <f>'Impact To Multiyear Projection'!E9</f>
        <v>0</v>
      </c>
      <c r="F9" s="105">
        <f>SUM(C9:E9)</f>
        <v>0</v>
      </c>
      <c r="G9" s="191"/>
      <c r="H9" s="51">
        <f>'Impact To Multiyear Projection'!H9</f>
        <v>0</v>
      </c>
      <c r="I9" s="26">
        <f>'Impact To Multiyear Projection'!I9</f>
        <v>0</v>
      </c>
      <c r="J9" s="26">
        <f>'Impact To Multiyear Projection'!J9</f>
        <v>0</v>
      </c>
      <c r="K9" s="105">
        <f>+H9+I9+J9</f>
        <v>0</v>
      </c>
      <c r="L9" s="191"/>
      <c r="M9" s="51">
        <f>'Impact To Multiyear Projection'!M9</f>
        <v>0</v>
      </c>
      <c r="N9" s="26">
        <f>'Impact To Multiyear Projection'!N9</f>
        <v>0</v>
      </c>
      <c r="O9" s="26">
        <f>'Impact To Multiyear Projection'!O9</f>
        <v>0</v>
      </c>
      <c r="P9" s="105">
        <f>+M9+N9+O9</f>
        <v>0</v>
      </c>
      <c r="Q9" s="947"/>
    </row>
    <row r="10" spans="1:18" x14ac:dyDescent="0.35">
      <c r="A10" s="191" t="s">
        <v>174</v>
      </c>
      <c r="B10" s="194" t="s">
        <v>175</v>
      </c>
      <c r="C10" s="52">
        <f>'Impact To Multiyear Projection'!C10</f>
        <v>0</v>
      </c>
      <c r="D10" s="26">
        <f>'Impact To Multiyear Projection'!D10</f>
        <v>0</v>
      </c>
      <c r="E10" s="26">
        <f>'Impact To Multiyear Projection'!E10</f>
        <v>0</v>
      </c>
      <c r="F10" s="106">
        <f>SUM(C10:E10)</f>
        <v>0</v>
      </c>
      <c r="G10" s="191"/>
      <c r="H10" s="52">
        <f>'Impact To Multiyear Projection'!H10</f>
        <v>0</v>
      </c>
      <c r="I10" s="26">
        <f>'Impact To Multiyear Projection'!I10</f>
        <v>0</v>
      </c>
      <c r="J10" s="26">
        <f>'Impact To Multiyear Projection'!J10</f>
        <v>0</v>
      </c>
      <c r="K10" s="106">
        <f>+H10+I10+J10</f>
        <v>0</v>
      </c>
      <c r="L10" s="191"/>
      <c r="M10" s="52">
        <f>'Impact To Multiyear Projection'!M10</f>
        <v>0</v>
      </c>
      <c r="N10" s="26">
        <f>'Impact To Multiyear Projection'!N10</f>
        <v>0</v>
      </c>
      <c r="O10" s="26">
        <f>'Impact To Multiyear Projection'!O10</f>
        <v>0</v>
      </c>
      <c r="P10" s="106">
        <f>+M10+N10+O10</f>
        <v>0</v>
      </c>
    </row>
    <row r="11" spans="1:18" ht="14.25" customHeight="1" x14ac:dyDescent="0.35">
      <c r="A11" s="930" t="s">
        <v>176</v>
      </c>
      <c r="B11" s="931"/>
      <c r="C11" s="107">
        <f>ROUND(SUM(C8:C10),0)</f>
        <v>0</v>
      </c>
      <c r="D11" s="107">
        <f>ROUND(SUM(D8:D9),0)</f>
        <v>0</v>
      </c>
      <c r="E11" s="107">
        <f>ROUND(SUM(E8:E9),0)</f>
        <v>0</v>
      </c>
      <c r="F11" s="107">
        <f>SUM(C11:E11)</f>
        <v>0</v>
      </c>
      <c r="G11" s="191"/>
      <c r="H11" s="107">
        <f>ROUND(SUM(H8:H10),0)</f>
        <v>0</v>
      </c>
      <c r="I11" s="107">
        <f>ROUND(SUM(I8:I9),0)</f>
        <v>0</v>
      </c>
      <c r="J11" s="107">
        <f>ROUND(SUM(J8:J9),0)</f>
        <v>0</v>
      </c>
      <c r="K11" s="107">
        <f>ROUND(SUM(K8:K9),0)</f>
        <v>0</v>
      </c>
      <c r="L11" s="191"/>
      <c r="M11" s="107">
        <f>ROUND(SUM(M8:M10),0)</f>
        <v>0</v>
      </c>
      <c r="N11" s="107">
        <f>ROUND(SUM(N8:N9),0)</f>
        <v>0</v>
      </c>
      <c r="O11" s="107">
        <f>ROUND(SUM(O8:O9),0)</f>
        <v>0</v>
      </c>
      <c r="P11" s="107">
        <f>ROUND(SUM(P8:P9),0)</f>
        <v>0</v>
      </c>
      <c r="Q11" s="154" t="s">
        <v>346</v>
      </c>
    </row>
    <row r="12" spans="1:18" x14ac:dyDescent="0.35">
      <c r="A12" s="944" t="s">
        <v>177</v>
      </c>
      <c r="B12" s="944"/>
      <c r="C12" s="944"/>
      <c r="D12" s="944"/>
      <c r="E12" s="944"/>
      <c r="F12" s="944"/>
      <c r="G12" s="944"/>
      <c r="H12" s="944"/>
      <c r="I12" s="944"/>
      <c r="J12" s="944"/>
      <c r="K12" s="944"/>
      <c r="L12" s="944"/>
      <c r="M12" s="944"/>
      <c r="N12" s="944"/>
      <c r="O12" s="944"/>
      <c r="P12" s="944"/>
    </row>
    <row r="13" spans="1:18" ht="14.25" customHeight="1" x14ac:dyDescent="0.35">
      <c r="A13" s="930" t="s">
        <v>178</v>
      </c>
      <c r="B13" s="931"/>
      <c r="C13" s="51">
        <f>'Impact To Multiyear Projection'!C13</f>
        <v>0</v>
      </c>
      <c r="D13" s="104">
        <f>'Summary of Proposed Agreement'!G33</f>
        <v>0</v>
      </c>
      <c r="E13" s="104">
        <f>'Summary of Proposed Agreement'!I136+'Summary of Proposed Agreement'!I137</f>
        <v>0</v>
      </c>
      <c r="F13" s="105">
        <f>SUM(C13:E14)+E17</f>
        <v>0</v>
      </c>
      <c r="G13" s="191"/>
      <c r="H13" s="51">
        <f>'Impact To Multiyear Projection'!H13</f>
        <v>0</v>
      </c>
      <c r="I13" s="104">
        <f>((D13-'Summary of Proposed Agreement'!I42)+'Summary of Proposed Agreement'!O122)+(((D13-'Summary of Proposed Agreement'!I42)+'Summary of Proposed Agreement'!O122)*'Summary of Proposed Agreement'!G44)</f>
        <v>0</v>
      </c>
      <c r="J13" s="104">
        <f>'Summary of Proposed Agreement'!O166</f>
        <v>0</v>
      </c>
      <c r="K13" s="105">
        <f>+H13+I13+J13+I15+J15+J17+J14+I14</f>
        <v>0</v>
      </c>
      <c r="L13" s="191"/>
      <c r="M13" s="51">
        <f>'Impact To Multiyear Projection'!M13</f>
        <v>0</v>
      </c>
      <c r="N13" s="104">
        <f>(I13+'Summary of Proposed Agreement'!O123)+((I13+'Summary of Proposed Agreement'!O123)*'Summary of Proposed Agreement'!G44)</f>
        <v>0</v>
      </c>
      <c r="O13" s="104">
        <f>IF(J13=0,0,((J13+'Summary of Proposed Agreement'!O172)+((J13+'Summary of Proposed Agreement'!O172)*'Summary of Proposed Agreement'!I134)))</f>
        <v>0</v>
      </c>
      <c r="P13" s="105">
        <f>+M13+N13+O13+N15+N16+O15+O16+O17+N14+O14</f>
        <v>0</v>
      </c>
      <c r="Q13" s="159"/>
    </row>
    <row r="14" spans="1:18" ht="14.25" customHeight="1" x14ac:dyDescent="0.35">
      <c r="A14" s="945" t="s">
        <v>455</v>
      </c>
      <c r="B14" s="946"/>
      <c r="C14" s="318">
        <f>'Impact To Multiyear Projection'!C14</f>
        <v>0</v>
      </c>
      <c r="D14" s="104">
        <f>'Summary of Proposed Agreement'!G108</f>
        <v>0</v>
      </c>
      <c r="E14" s="104">
        <f>'Summary of Proposed Agreement'!I138</f>
        <v>0</v>
      </c>
      <c r="F14" s="625">
        <f>'Impact To Multiyear Projection'!$F$14</f>
        <v>0</v>
      </c>
      <c r="G14" s="191"/>
      <c r="H14" s="318">
        <f>'Impact To Multiyear Projection'!H14</f>
        <v>0</v>
      </c>
      <c r="I14" s="104">
        <f>D14</f>
        <v>0</v>
      </c>
      <c r="J14" s="104">
        <f>E14</f>
        <v>0</v>
      </c>
      <c r="K14" s="624">
        <f>'Impact To Multiyear Projection'!$K$14</f>
        <v>0</v>
      </c>
      <c r="L14" s="191"/>
      <c r="M14" s="318">
        <f>'Impact To Multiyear Projection'!M14</f>
        <v>0</v>
      </c>
      <c r="N14" s="104">
        <f>I14</f>
        <v>0</v>
      </c>
      <c r="O14" s="104">
        <f>J14</f>
        <v>0</v>
      </c>
      <c r="P14" s="623">
        <f>'Impact To Multiyear Projection'!$P$14</f>
        <v>0</v>
      </c>
      <c r="Q14" s="159"/>
    </row>
    <row r="15" spans="1:18" ht="14.25" customHeight="1" x14ac:dyDescent="0.35">
      <c r="A15" s="945" t="s">
        <v>179</v>
      </c>
      <c r="B15" s="946"/>
      <c r="C15" s="27">
        <f>'Impact To Multiyear Projection'!C15</f>
        <v>0</v>
      </c>
      <c r="D15" s="27"/>
      <c r="E15" s="27"/>
      <c r="F15" s="27"/>
      <c r="G15" s="191"/>
      <c r="H15" s="27">
        <f>'Impact To Multiyear Projection'!H15</f>
        <v>0</v>
      </c>
      <c r="I15" s="104">
        <f>((('Summary of Proposed Agreement'!G31-'Summary of Proposed Agreement'!I42)+'Summary of Proposed Agreement'!O122)+((('Summary of Proposed Agreement'!G31-'Summary of Proposed Agreement'!I42)+'Summary of Proposed Agreement'!O122)*'Summary of Proposed Agreement'!G44))*'Summary of Proposed Agreement'!H116</f>
        <v>0</v>
      </c>
      <c r="J15" s="104">
        <f>'Summary of Proposed Agreement'!O167</f>
        <v>0</v>
      </c>
      <c r="K15" s="196"/>
      <c r="L15" s="191"/>
      <c r="M15" s="27">
        <f>'Impact To Multiyear Projection'!M15</f>
        <v>0</v>
      </c>
      <c r="N15" s="104">
        <f>(I15+'Summary of Proposed Agreement'!O123)+((I15+'Summary of Proposed Agreement'!O123)*'Summary of Proposed Agreement'!G44)</f>
        <v>0</v>
      </c>
      <c r="O15" s="104">
        <f>IF(J15=0,0,(J15+'Summary of Proposed Agreement'!O172)+((J15+'Summary of Proposed Agreement'!O172)*'Summary of Proposed Agreement'!I134))</f>
        <v>0</v>
      </c>
      <c r="P15" s="197"/>
      <c r="Q15" s="159"/>
    </row>
    <row r="16" spans="1:18" ht="14.25" customHeight="1" x14ac:dyDescent="0.35">
      <c r="A16" s="945" t="s">
        <v>180</v>
      </c>
      <c r="B16" s="946"/>
      <c r="C16" s="27">
        <f>'Impact To Multiyear Projection'!C16</f>
        <v>0</v>
      </c>
      <c r="D16" s="27"/>
      <c r="E16" s="27"/>
      <c r="F16" s="27"/>
      <c r="G16" s="191"/>
      <c r="H16" s="27">
        <f>'Impact To Multiyear Projection'!H16</f>
        <v>0</v>
      </c>
      <c r="I16" s="27"/>
      <c r="J16" s="27"/>
      <c r="K16" s="197"/>
      <c r="L16" s="191"/>
      <c r="M16" s="27">
        <f>'Impact To Multiyear Projection'!M16</f>
        <v>0</v>
      </c>
      <c r="N16" s="104">
        <f>N15+(N15*'Summary of Proposed Agreement'!H117)</f>
        <v>0</v>
      </c>
      <c r="O16" s="104">
        <f>'Summary of Proposed Agreement'!O171</f>
        <v>0</v>
      </c>
      <c r="P16" s="197"/>
      <c r="Q16" s="159"/>
    </row>
    <row r="17" spans="1:20" ht="14.25" customHeight="1" x14ac:dyDescent="0.35">
      <c r="A17" s="198" t="s">
        <v>181</v>
      </c>
      <c r="B17" s="195"/>
      <c r="C17" s="27">
        <f>'Impact To Multiyear Projection'!C17</f>
        <v>0</v>
      </c>
      <c r="D17" s="27"/>
      <c r="E17" s="28">
        <f>'Impact To Multiyear Projection'!$E$17</f>
        <v>0</v>
      </c>
      <c r="F17" s="27"/>
      <c r="G17" s="191"/>
      <c r="H17" s="27">
        <f>'Impact To Multiyear Projection'!H17</f>
        <v>0</v>
      </c>
      <c r="I17" s="27"/>
      <c r="J17" s="28">
        <f>'Impact To Multiyear Projection'!$J$17</f>
        <v>0</v>
      </c>
      <c r="K17" s="197"/>
      <c r="L17" s="191"/>
      <c r="M17" s="27">
        <f>'Impact To Multiyear Projection'!M17</f>
        <v>0</v>
      </c>
      <c r="N17" s="27"/>
      <c r="O17" s="26">
        <f>'Impact To Multiyear Projection'!$O$17</f>
        <v>0</v>
      </c>
      <c r="P17" s="197"/>
    </row>
    <row r="18" spans="1:20" ht="14.25" customHeight="1" x14ac:dyDescent="0.35">
      <c r="A18" s="930" t="s">
        <v>182</v>
      </c>
      <c r="B18" s="931"/>
      <c r="C18" s="51">
        <f>'Impact To Multiyear Projection'!C18</f>
        <v>0</v>
      </c>
      <c r="D18" s="104">
        <f>'Summary of Proposed Agreement'!H33</f>
        <v>0</v>
      </c>
      <c r="E18" s="104">
        <f>'Summary of Proposed Agreement'!I139+'Summary of Proposed Agreement'!I140</f>
        <v>0</v>
      </c>
      <c r="F18" s="105">
        <f>SUM(C18:E19)+E22</f>
        <v>0</v>
      </c>
      <c r="G18" s="191"/>
      <c r="H18" s="51">
        <f>'Impact To Multiyear Projection'!H18</f>
        <v>0</v>
      </c>
      <c r="I18" s="104">
        <f>((D18-'Summary of Proposed Agreement'!J42)+'Summary of Proposed Agreement'!P122)+(((D18-'Summary of Proposed Agreement'!J42)+'Summary of Proposed Agreement'!P122)*'Summary of Proposed Agreement'!H44)</f>
        <v>0</v>
      </c>
      <c r="J18" s="104">
        <f>'Summary of Proposed Agreement'!O176</f>
        <v>0</v>
      </c>
      <c r="K18" s="105">
        <f>+H18+I18+J18+I20+J20+J22+I19+J19</f>
        <v>0</v>
      </c>
      <c r="L18" s="191"/>
      <c r="M18" s="51">
        <f>'Impact To Multiyear Projection'!M18</f>
        <v>0</v>
      </c>
      <c r="N18" s="104">
        <f>(I18+'Summary of Proposed Agreement'!P123)+((I18+'Summary of Proposed Agreement'!P123)*'Summary of Proposed Agreement'!H44)</f>
        <v>0</v>
      </c>
      <c r="O18" s="104">
        <f>IF(J18=0,0,((J18+'Summary of Proposed Agreement'!O182)+(J18+'Summary of Proposed Agreement'!O182)*'Summary of Proposed Agreement'!I135))</f>
        <v>0</v>
      </c>
      <c r="P18" s="105">
        <f>+M18+N18+O18+N20+N21+O20+O21+O22+N19+O19</f>
        <v>0</v>
      </c>
    </row>
    <row r="19" spans="1:20" ht="14.25" customHeight="1" x14ac:dyDescent="0.35">
      <c r="A19" s="945" t="s">
        <v>455</v>
      </c>
      <c r="B19" s="946"/>
      <c r="C19" s="318">
        <f>'Impact To Multiyear Projection'!C19</f>
        <v>0</v>
      </c>
      <c r="D19" s="104">
        <f>'Summary of Proposed Agreement'!H108</f>
        <v>0</v>
      </c>
      <c r="E19" s="104">
        <f>'Summary of Proposed Agreement'!I141</f>
        <v>0</v>
      </c>
      <c r="F19" s="625">
        <f>'Impact To Multiyear Projection'!$F$19</f>
        <v>0</v>
      </c>
      <c r="G19" s="191"/>
      <c r="H19" s="318">
        <f>'Impact To Multiyear Projection'!H19</f>
        <v>0</v>
      </c>
      <c r="I19" s="104">
        <f>D19</f>
        <v>0</v>
      </c>
      <c r="J19" s="104">
        <f>E19</f>
        <v>0</v>
      </c>
      <c r="K19" s="28">
        <f>'Impact To Multiyear Projection'!$K$19</f>
        <v>0</v>
      </c>
      <c r="L19" s="191"/>
      <c r="M19" s="318">
        <f>'Impact To Multiyear Projection'!M19</f>
        <v>0</v>
      </c>
      <c r="N19" s="104">
        <f>I19</f>
        <v>0</v>
      </c>
      <c r="O19" s="104">
        <f>J19</f>
        <v>0</v>
      </c>
      <c r="P19" s="28">
        <f>'Impact To Multiyear Projection'!$P$19</f>
        <v>0</v>
      </c>
    </row>
    <row r="20" spans="1:20" ht="14.25" customHeight="1" x14ac:dyDescent="0.35">
      <c r="A20" s="945" t="s">
        <v>179</v>
      </c>
      <c r="B20" s="946"/>
      <c r="C20" s="27">
        <f>'Impact To Multiyear Projection'!C20</f>
        <v>0</v>
      </c>
      <c r="D20" s="27"/>
      <c r="E20" s="27"/>
      <c r="F20" s="27"/>
      <c r="G20" s="191"/>
      <c r="H20" s="27">
        <f>'Impact To Multiyear Projection'!H20</f>
        <v>0</v>
      </c>
      <c r="I20" s="104">
        <f>((('Summary of Proposed Agreement'!H31-'Summary of Proposed Agreement'!J42)+'Summary of Proposed Agreement'!P122)+((('Summary of Proposed Agreement'!H31-'Summary of Proposed Agreement'!J42)+'Summary of Proposed Agreement'!P122)*'Summary of Proposed Agreement'!H44))*'Summary of Proposed Agreement'!H116</f>
        <v>0</v>
      </c>
      <c r="J20" s="104">
        <f>'Summary of Proposed Agreement'!O177</f>
        <v>0</v>
      </c>
      <c r="K20" s="27"/>
      <c r="L20" s="191"/>
      <c r="M20" s="27">
        <f>'Impact To Multiyear Projection'!M20</f>
        <v>0</v>
      </c>
      <c r="N20" s="104">
        <f>(I20+'Summary of Proposed Agreement'!P123)+((I20+'Summary of Proposed Agreement'!P123)*'Summary of Proposed Agreement'!H44)</f>
        <v>0</v>
      </c>
      <c r="O20" s="104">
        <f>IF(J20=0,0,(J20+'Summary of Proposed Agreement'!O182+((J20+'Summary of Proposed Agreement'!O182)*'Summary of Proposed Agreement'!I135)))</f>
        <v>0</v>
      </c>
      <c r="P20" s="27"/>
    </row>
    <row r="21" spans="1:20" ht="14.25" customHeight="1" x14ac:dyDescent="0.35">
      <c r="A21" s="945" t="s">
        <v>180</v>
      </c>
      <c r="B21" s="946"/>
      <c r="C21" s="27">
        <f>'Impact To Multiyear Projection'!C21</f>
        <v>0</v>
      </c>
      <c r="D21" s="27"/>
      <c r="E21" s="27"/>
      <c r="F21" s="27"/>
      <c r="G21" s="191"/>
      <c r="H21" s="27">
        <f>'Impact To Multiyear Projection'!H21</f>
        <v>0</v>
      </c>
      <c r="I21" s="27"/>
      <c r="J21" s="27"/>
      <c r="K21" s="27"/>
      <c r="L21" s="191"/>
      <c r="M21" s="27">
        <f>'Impact To Multiyear Projection'!M21</f>
        <v>0</v>
      </c>
      <c r="N21" s="104">
        <f>N20+(N20*'Summary of Proposed Agreement'!H117)</f>
        <v>0</v>
      </c>
      <c r="O21" s="104">
        <f>'Summary of Proposed Agreement'!O181</f>
        <v>0</v>
      </c>
      <c r="P21" s="27"/>
    </row>
    <row r="22" spans="1:20" ht="14.25" customHeight="1" x14ac:dyDescent="0.35">
      <c r="A22" s="198" t="s">
        <v>183</v>
      </c>
      <c r="B22" s="195"/>
      <c r="C22" s="27">
        <f>'Impact To Multiyear Projection'!C22</f>
        <v>0</v>
      </c>
      <c r="D22" s="27"/>
      <c r="E22" s="28">
        <f>'Impact To Multiyear Projection'!$E$22</f>
        <v>0</v>
      </c>
      <c r="F22" s="27"/>
      <c r="G22" s="191"/>
      <c r="H22" s="27">
        <f>'Impact To Multiyear Projection'!H22</f>
        <v>0</v>
      </c>
      <c r="I22" s="27"/>
      <c r="J22" s="26">
        <f>'Impact To Multiyear Projection'!$J$22</f>
        <v>0</v>
      </c>
      <c r="K22" s="27"/>
      <c r="L22" s="191"/>
      <c r="M22" s="27">
        <f>'Impact To Multiyear Projection'!M22</f>
        <v>0</v>
      </c>
      <c r="N22" s="27"/>
      <c r="O22" s="26">
        <f>'Impact To Multiyear Projection'!$O$22</f>
        <v>0</v>
      </c>
      <c r="P22" s="27"/>
    </row>
    <row r="23" spans="1:20" ht="14.25" customHeight="1" x14ac:dyDescent="0.35">
      <c r="A23" s="930" t="s">
        <v>184</v>
      </c>
      <c r="B23" s="931"/>
      <c r="C23" s="51">
        <f>'Impact To Multiyear Projection'!C23</f>
        <v>0</v>
      </c>
      <c r="D23" s="104">
        <f>'Summary of Proposed Agreement'!H63+'Summary of Proposed Agreement'!H70</f>
        <v>0</v>
      </c>
      <c r="E23" s="104">
        <f>'Summary of Proposed Agreement'!I142+'Summary of Proposed Agreement'!I143+'Summary of Proposed Agreement'!I144</f>
        <v>0</v>
      </c>
      <c r="F23" s="105">
        <f>SUM(C23:E23)+E26</f>
        <v>0</v>
      </c>
      <c r="G23" s="191"/>
      <c r="H23" s="51">
        <f>'Impact To Multiyear Projection'!H23</f>
        <v>0</v>
      </c>
      <c r="I23" s="104">
        <f>'Summary of Proposed Agreement'!T126</f>
        <v>0</v>
      </c>
      <c r="J23" s="104">
        <f>'Summary of Proposed Agreement'!O187</f>
        <v>0</v>
      </c>
      <c r="K23" s="105">
        <f>+H23+I23+J23+I24+J24+J26</f>
        <v>0</v>
      </c>
      <c r="L23" s="191"/>
      <c r="M23" s="51">
        <f>'Impact To Multiyear Projection'!M23</f>
        <v>0</v>
      </c>
      <c r="N23" s="104">
        <f>'Summary of Proposed Agreement'!U126</f>
        <v>0</v>
      </c>
      <c r="O23" s="104">
        <f>'Summary of Proposed Agreement'!O194</f>
        <v>0</v>
      </c>
      <c r="P23" s="105">
        <f>+M23+N23+O23+N24+N25+O24+O25+O26</f>
        <v>0</v>
      </c>
      <c r="Q23" s="158"/>
      <c r="T23" s="159"/>
    </row>
    <row r="24" spans="1:20" ht="14.25" customHeight="1" x14ac:dyDescent="0.35">
      <c r="A24" s="945" t="s">
        <v>179</v>
      </c>
      <c r="B24" s="946"/>
      <c r="C24" s="27">
        <f>'Impact To Multiyear Projection'!C24</f>
        <v>0</v>
      </c>
      <c r="D24" s="27"/>
      <c r="E24" s="27"/>
      <c r="F24" s="27"/>
      <c r="G24" s="191"/>
      <c r="H24" s="27">
        <f>'Impact To Multiyear Projection'!H24</f>
        <v>0</v>
      </c>
      <c r="I24" s="104">
        <f>'Summary of Proposed Agreement'!T127</f>
        <v>0</v>
      </c>
      <c r="J24" s="104">
        <f>'Summary of Proposed Agreement'!O190</f>
        <v>0</v>
      </c>
      <c r="K24" s="27"/>
      <c r="L24" s="191"/>
      <c r="M24" s="27">
        <f>'Impact To Multiyear Projection'!M24</f>
        <v>0</v>
      </c>
      <c r="N24" s="104">
        <f>'Summary of Proposed Agreement'!U127</f>
        <v>0</v>
      </c>
      <c r="O24" s="104">
        <f>'Summary of Proposed Agreement'!O197</f>
        <v>0</v>
      </c>
      <c r="P24" s="27"/>
      <c r="Q24" s="158"/>
    </row>
    <row r="25" spans="1:20" ht="14.25" customHeight="1" x14ac:dyDescent="0.35">
      <c r="A25" s="945" t="s">
        <v>180</v>
      </c>
      <c r="B25" s="946"/>
      <c r="C25" s="27">
        <f>'Impact To Multiyear Projection'!C25</f>
        <v>0</v>
      </c>
      <c r="D25" s="27"/>
      <c r="E25" s="27"/>
      <c r="F25" s="27"/>
      <c r="G25" s="191"/>
      <c r="H25" s="27">
        <f>'Impact To Multiyear Projection'!H25</f>
        <v>0</v>
      </c>
      <c r="I25" s="27"/>
      <c r="J25" s="27"/>
      <c r="K25" s="27"/>
      <c r="L25" s="191"/>
      <c r="M25" s="27">
        <f>'Impact To Multiyear Projection'!M25</f>
        <v>0</v>
      </c>
      <c r="N25" s="104">
        <f>'Summary of Proposed Agreement'!U128</f>
        <v>0</v>
      </c>
      <c r="O25" s="104">
        <f>'Summary of Proposed Agreement'!O200</f>
        <v>0</v>
      </c>
      <c r="P25" s="27"/>
      <c r="Q25" s="158"/>
    </row>
    <row r="26" spans="1:20" ht="14.25" customHeight="1" x14ac:dyDescent="0.35">
      <c r="A26" s="198" t="s">
        <v>185</v>
      </c>
      <c r="B26" s="195"/>
      <c r="C26" s="27">
        <f>'Impact To Multiyear Projection'!C26</f>
        <v>0</v>
      </c>
      <c r="D26" s="27"/>
      <c r="E26" s="28">
        <f>'Impact To Multiyear Projection'!$E$26</f>
        <v>0</v>
      </c>
      <c r="F26" s="27"/>
      <c r="G26" s="191"/>
      <c r="H26" s="27">
        <f>'Impact To Multiyear Projection'!H26</f>
        <v>0</v>
      </c>
      <c r="I26" s="27"/>
      <c r="J26" s="28">
        <f>'Impact To Multiyear Projection'!$J$26</f>
        <v>0</v>
      </c>
      <c r="K26" s="27"/>
      <c r="L26" s="191"/>
      <c r="M26" s="27">
        <f>'Impact To Multiyear Projection'!M26</f>
        <v>0</v>
      </c>
      <c r="N26" s="27"/>
      <c r="O26" s="26">
        <f>'Impact To Multiyear Projection'!$O$26</f>
        <v>0</v>
      </c>
      <c r="P26" s="622"/>
      <c r="Q26" s="158">
        <v>0</v>
      </c>
    </row>
    <row r="27" spans="1:20" ht="14.25" customHeight="1" x14ac:dyDescent="0.35">
      <c r="A27" s="930" t="s">
        <v>186</v>
      </c>
      <c r="B27" s="931"/>
      <c r="C27" s="51">
        <f>'Impact To Multiyear Projection'!C27</f>
        <v>0</v>
      </c>
      <c r="D27" s="26">
        <f>'Impact To Multiyear Projection'!D27</f>
        <v>0</v>
      </c>
      <c r="E27" s="28">
        <f>'Impact To Multiyear Projection'!E27</f>
        <v>0</v>
      </c>
      <c r="F27" s="105">
        <f t="shared" ref="F27:F33" si="0">SUM(C27:E27)</f>
        <v>0</v>
      </c>
      <c r="G27" s="191"/>
      <c r="H27" s="51">
        <f>'Impact To Multiyear Projection'!H27</f>
        <v>0</v>
      </c>
      <c r="I27" s="26">
        <f>'Impact To Multiyear Projection'!I27</f>
        <v>0</v>
      </c>
      <c r="J27" s="26">
        <f>'Impact To Multiyear Projection'!J27</f>
        <v>0</v>
      </c>
      <c r="K27" s="105">
        <f t="shared" ref="K27" si="1">+H27+I27+J27</f>
        <v>0</v>
      </c>
      <c r="L27" s="191"/>
      <c r="M27" s="51">
        <f>'Impact To Multiyear Projection'!M27</f>
        <v>0</v>
      </c>
      <c r="N27" s="26">
        <f>'Impact To Multiyear Projection'!N27</f>
        <v>0</v>
      </c>
      <c r="O27" s="26">
        <f>'Impact To Multiyear Projection'!O27</f>
        <v>0</v>
      </c>
      <c r="P27" s="105">
        <f t="shared" ref="P27:P34" si="2">+M27+N27+O27</f>
        <v>0</v>
      </c>
      <c r="Q27" s="158"/>
    </row>
    <row r="28" spans="1:20" ht="14.25" customHeight="1" x14ac:dyDescent="0.35">
      <c r="A28" s="930" t="s">
        <v>187</v>
      </c>
      <c r="B28" s="931"/>
      <c r="C28" s="51">
        <f>'Impact To Multiyear Projection'!C28</f>
        <v>0</v>
      </c>
      <c r="D28" s="26">
        <f>'Impact To Multiyear Projection'!D28</f>
        <v>0</v>
      </c>
      <c r="E28" s="28">
        <f>'Impact To Multiyear Projection'!E28</f>
        <v>0</v>
      </c>
      <c r="F28" s="105">
        <f t="shared" si="0"/>
        <v>0</v>
      </c>
      <c r="G28" s="191"/>
      <c r="H28" s="51">
        <f>'Impact To Multiyear Projection'!H28</f>
        <v>0</v>
      </c>
      <c r="I28" s="26">
        <f>'Impact To Multiyear Projection'!I28</f>
        <v>0</v>
      </c>
      <c r="J28" s="26">
        <f>'Impact To Multiyear Projection'!J28</f>
        <v>0</v>
      </c>
      <c r="K28" s="105">
        <f>+H28+I28+J28</f>
        <v>0</v>
      </c>
      <c r="L28" s="191"/>
      <c r="M28" s="51">
        <f>'Impact To Multiyear Projection'!M28</f>
        <v>0</v>
      </c>
      <c r="N28" s="26">
        <f>'Impact To Multiyear Projection'!N28</f>
        <v>0</v>
      </c>
      <c r="O28" s="26">
        <f>'Impact To Multiyear Projection'!O28</f>
        <v>0</v>
      </c>
      <c r="P28" s="105">
        <f t="shared" si="2"/>
        <v>0</v>
      </c>
    </row>
    <row r="29" spans="1:20" ht="14.25" customHeight="1" x14ac:dyDescent="0.35">
      <c r="A29" s="930" t="s">
        <v>188</v>
      </c>
      <c r="B29" s="931"/>
      <c r="C29" s="51">
        <f>'Impact To Multiyear Projection'!C29</f>
        <v>0</v>
      </c>
      <c r="D29" s="26">
        <f>'Impact To Multiyear Projection'!D29</f>
        <v>0</v>
      </c>
      <c r="E29" s="28">
        <f>'Impact To Multiyear Projection'!E29</f>
        <v>0</v>
      </c>
      <c r="F29" s="105">
        <f t="shared" si="0"/>
        <v>0</v>
      </c>
      <c r="G29" s="191"/>
      <c r="H29" s="51">
        <f>'Impact To Multiyear Projection'!H29</f>
        <v>0</v>
      </c>
      <c r="I29" s="26">
        <f>'Impact To Multiyear Projection'!I29</f>
        <v>0</v>
      </c>
      <c r="J29" s="26">
        <f>'Impact To Multiyear Projection'!J29</f>
        <v>0</v>
      </c>
      <c r="K29" s="105">
        <f>+H29+I29+J29</f>
        <v>0</v>
      </c>
      <c r="L29" s="191"/>
      <c r="M29" s="51">
        <f>'Impact To Multiyear Projection'!M29</f>
        <v>0</v>
      </c>
      <c r="N29" s="26">
        <f>'Impact To Multiyear Projection'!N29</f>
        <v>0</v>
      </c>
      <c r="O29" s="26">
        <f>'Impact To Multiyear Projection'!O29</f>
        <v>0</v>
      </c>
      <c r="P29" s="105">
        <f t="shared" si="2"/>
        <v>0</v>
      </c>
      <c r="Q29" s="159"/>
    </row>
    <row r="30" spans="1:20" ht="23.15" customHeight="1" x14ac:dyDescent="0.35">
      <c r="A30" s="199" t="s">
        <v>189</v>
      </c>
      <c r="B30" s="200" t="s">
        <v>190</v>
      </c>
      <c r="C30" s="51">
        <f>'Impact To Multiyear Projection'!C30</f>
        <v>0</v>
      </c>
      <c r="D30" s="26">
        <f>'Impact To Multiyear Projection'!D30</f>
        <v>0</v>
      </c>
      <c r="E30" s="28">
        <f>'Impact To Multiyear Projection'!E30</f>
        <v>0</v>
      </c>
      <c r="F30" s="105">
        <f t="shared" si="0"/>
        <v>0</v>
      </c>
      <c r="G30" s="191"/>
      <c r="H30" s="51">
        <f>'Impact To Multiyear Projection'!H30</f>
        <v>0</v>
      </c>
      <c r="I30" s="26">
        <f>'Impact To Multiyear Projection'!I30</f>
        <v>0</v>
      </c>
      <c r="J30" s="26">
        <f>'Impact To Multiyear Projection'!J30</f>
        <v>0</v>
      </c>
      <c r="K30" s="105">
        <f t="shared" ref="K30:K34" si="3">+H30+I30+J30</f>
        <v>0</v>
      </c>
      <c r="L30" s="191"/>
      <c r="M30" s="51">
        <f>'Impact To Multiyear Projection'!M30</f>
        <v>0</v>
      </c>
      <c r="N30" s="26">
        <f>'Impact To Multiyear Projection'!N30</f>
        <v>0</v>
      </c>
      <c r="O30" s="26">
        <f>'Impact To Multiyear Projection'!O30</f>
        <v>0</v>
      </c>
      <c r="P30" s="105">
        <f t="shared" si="2"/>
        <v>0</v>
      </c>
    </row>
    <row r="31" spans="1:20" ht="15" customHeight="1" x14ac:dyDescent="0.35">
      <c r="A31" s="201" t="s">
        <v>191</v>
      </c>
      <c r="B31" s="202" t="s">
        <v>192</v>
      </c>
      <c r="C31" s="51">
        <f>'Impact To Multiyear Projection'!C31</f>
        <v>0</v>
      </c>
      <c r="D31" s="26">
        <f>'Impact To Multiyear Projection'!D31</f>
        <v>0</v>
      </c>
      <c r="E31" s="28">
        <f>'Impact To Multiyear Projection'!E31</f>
        <v>0</v>
      </c>
      <c r="F31" s="105">
        <f t="shared" si="0"/>
        <v>0</v>
      </c>
      <c r="G31" s="191"/>
      <c r="H31" s="51">
        <f>'Impact To Multiyear Projection'!H31</f>
        <v>0</v>
      </c>
      <c r="I31" s="26">
        <f>'Impact To Multiyear Projection'!I31</f>
        <v>0</v>
      </c>
      <c r="J31" s="26">
        <f>'Impact To Multiyear Projection'!J31</f>
        <v>0</v>
      </c>
      <c r="K31" s="105">
        <f t="shared" si="3"/>
        <v>0</v>
      </c>
      <c r="L31" s="191"/>
      <c r="M31" s="51">
        <f>'Impact To Multiyear Projection'!M31</f>
        <v>0</v>
      </c>
      <c r="N31" s="26">
        <f>'Impact To Multiyear Projection'!N31</f>
        <v>0</v>
      </c>
      <c r="O31" s="26">
        <f>'Impact To Multiyear Projection'!O31</f>
        <v>0</v>
      </c>
      <c r="P31" s="105">
        <f t="shared" si="2"/>
        <v>0</v>
      </c>
    </row>
    <row r="32" spans="1:20" ht="14.25" customHeight="1" x14ac:dyDescent="0.35">
      <c r="A32" s="201" t="s">
        <v>193</v>
      </c>
      <c r="B32" s="202" t="s">
        <v>194</v>
      </c>
      <c r="C32" s="52">
        <f>'Impact To Multiyear Projection'!C32</f>
        <v>0</v>
      </c>
      <c r="D32" s="26">
        <f>'Impact To Multiyear Projection'!D32</f>
        <v>0</v>
      </c>
      <c r="E32" s="28">
        <f>'Impact To Multiyear Projection'!E32</f>
        <v>0</v>
      </c>
      <c r="F32" s="105">
        <f t="shared" si="0"/>
        <v>0</v>
      </c>
      <c r="G32" s="191"/>
      <c r="H32" s="51">
        <f>'Impact To Multiyear Projection'!H32</f>
        <v>0</v>
      </c>
      <c r="I32" s="26">
        <f>'Impact To Multiyear Projection'!I32</f>
        <v>0</v>
      </c>
      <c r="J32" s="26">
        <f>'Impact To Multiyear Projection'!J32</f>
        <v>0</v>
      </c>
      <c r="K32" s="105">
        <f t="shared" si="3"/>
        <v>0</v>
      </c>
      <c r="L32" s="191"/>
      <c r="M32" s="51">
        <f>'Impact To Multiyear Projection'!M32</f>
        <v>0</v>
      </c>
      <c r="N32" s="26">
        <f>'Impact To Multiyear Projection'!N32</f>
        <v>0</v>
      </c>
      <c r="O32" s="26">
        <f>'Impact To Multiyear Projection'!O32</f>
        <v>0</v>
      </c>
      <c r="P32" s="105">
        <f t="shared" si="2"/>
        <v>0</v>
      </c>
    </row>
    <row r="33" spans="1:20" ht="14.25" customHeight="1" x14ac:dyDescent="0.35">
      <c r="A33" s="201" t="s">
        <v>195</v>
      </c>
      <c r="B33" s="202" t="s">
        <v>196</v>
      </c>
      <c r="C33" s="52">
        <f>'Impact To Multiyear Projection'!C33</f>
        <v>0</v>
      </c>
      <c r="D33" s="26">
        <f>'Impact To Multiyear Projection'!D33</f>
        <v>0</v>
      </c>
      <c r="E33" s="28">
        <f>'Impact To Multiyear Projection'!E33</f>
        <v>0</v>
      </c>
      <c r="F33" s="105">
        <f t="shared" si="0"/>
        <v>0</v>
      </c>
      <c r="G33" s="191"/>
      <c r="H33" s="51">
        <f>'Impact To Multiyear Projection'!H33</f>
        <v>0</v>
      </c>
      <c r="I33" s="26">
        <f>'Impact To Multiyear Projection'!I33</f>
        <v>0</v>
      </c>
      <c r="J33" s="26">
        <f>'Impact To Multiyear Projection'!J33</f>
        <v>0</v>
      </c>
      <c r="K33" s="105">
        <f t="shared" si="3"/>
        <v>0</v>
      </c>
      <c r="L33" s="191"/>
      <c r="M33" s="51">
        <f>'Impact To Multiyear Projection'!M33</f>
        <v>0</v>
      </c>
      <c r="N33" s="26">
        <f>'Impact To Multiyear Projection'!N33</f>
        <v>0</v>
      </c>
      <c r="O33" s="26">
        <f>'Impact To Multiyear Projection'!O33</f>
        <v>0</v>
      </c>
      <c r="P33" s="105">
        <f t="shared" si="2"/>
        <v>0</v>
      </c>
    </row>
    <row r="34" spans="1:20" ht="14.25" customHeight="1" x14ac:dyDescent="0.35">
      <c r="A34" s="203" t="s">
        <v>197</v>
      </c>
      <c r="B34" s="204" t="s">
        <v>198</v>
      </c>
      <c r="C34" s="52">
        <f>'Impact To Multiyear Projection'!C34</f>
        <v>0</v>
      </c>
      <c r="D34" s="26">
        <f>'Impact To Multiyear Projection'!D34</f>
        <v>0</v>
      </c>
      <c r="E34" s="28">
        <f>'Impact To Multiyear Projection'!E34</f>
        <v>0</v>
      </c>
      <c r="F34" s="105"/>
      <c r="G34" s="191"/>
      <c r="H34" s="51">
        <f>'Impact To Multiyear Projection'!H34</f>
        <v>0</v>
      </c>
      <c r="I34" s="26">
        <f>'Impact To Multiyear Projection'!I34</f>
        <v>0</v>
      </c>
      <c r="J34" s="26">
        <f>'Impact To Multiyear Projection'!J34</f>
        <v>0</v>
      </c>
      <c r="K34" s="105">
        <f t="shared" si="3"/>
        <v>0</v>
      </c>
      <c r="L34" s="191"/>
      <c r="M34" s="51">
        <f>'Impact To Multiyear Projection'!M34</f>
        <v>0</v>
      </c>
      <c r="N34" s="26">
        <f>'Impact To Multiyear Projection'!N34</f>
        <v>0</v>
      </c>
      <c r="O34" s="26">
        <f>'Impact To Multiyear Projection'!O34</f>
        <v>0</v>
      </c>
      <c r="P34" s="105">
        <f t="shared" si="2"/>
        <v>0</v>
      </c>
    </row>
    <row r="35" spans="1:20" ht="14.25" customHeight="1" x14ac:dyDescent="0.35">
      <c r="A35" s="930" t="s">
        <v>199</v>
      </c>
      <c r="B35" s="931"/>
      <c r="C35" s="107">
        <f>(ROUND(SUM(C13:C34),0))</f>
        <v>0</v>
      </c>
      <c r="D35" s="107">
        <f t="shared" ref="D35:P35" si="4">(ROUND(SUM(D13:D34),0))</f>
        <v>0</v>
      </c>
      <c r="E35" s="107">
        <f t="shared" si="4"/>
        <v>0</v>
      </c>
      <c r="F35" s="107">
        <f t="shared" si="4"/>
        <v>0</v>
      </c>
      <c r="G35" s="205">
        <f t="shared" si="4"/>
        <v>0</v>
      </c>
      <c r="H35" s="107">
        <f t="shared" si="4"/>
        <v>0</v>
      </c>
      <c r="I35" s="107">
        <f t="shared" si="4"/>
        <v>0</v>
      </c>
      <c r="J35" s="107">
        <f t="shared" si="4"/>
        <v>0</v>
      </c>
      <c r="K35" s="107">
        <f>(ROUND(SUM(K13:K34),0))</f>
        <v>0</v>
      </c>
      <c r="L35" s="616"/>
      <c r="M35" s="107">
        <f t="shared" si="4"/>
        <v>0</v>
      </c>
      <c r="N35" s="107">
        <f t="shared" si="4"/>
        <v>0</v>
      </c>
      <c r="O35" s="107">
        <f t="shared" si="4"/>
        <v>0</v>
      </c>
      <c r="P35" s="107">
        <f t="shared" si="4"/>
        <v>0</v>
      </c>
    </row>
    <row r="36" spans="1:20" ht="4.5" customHeight="1" x14ac:dyDescent="0.35">
      <c r="A36" s="162"/>
      <c r="B36" s="164"/>
      <c r="C36" s="206"/>
      <c r="D36" s="206"/>
      <c r="E36" s="206"/>
      <c r="F36" s="207"/>
      <c r="G36" s="191"/>
      <c r="H36" s="617"/>
      <c r="I36" s="617"/>
      <c r="J36" s="617"/>
      <c r="K36" s="618"/>
      <c r="L36" s="24"/>
      <c r="M36" s="619"/>
      <c r="N36" s="619"/>
      <c r="O36" s="619"/>
      <c r="P36" s="620"/>
    </row>
    <row r="37" spans="1:20" ht="15.65" customHeight="1" x14ac:dyDescent="0.35">
      <c r="A37" s="162" t="s">
        <v>200</v>
      </c>
      <c r="B37" s="164"/>
      <c r="C37" s="107">
        <f>(C8+C9)-(C35-C32-C33)</f>
        <v>0</v>
      </c>
      <c r="D37" s="107">
        <f t="shared" ref="D37:P37" si="5">(D8+D9)-(D35-D32-D33)</f>
        <v>0</v>
      </c>
      <c r="E37" s="107">
        <f t="shared" si="5"/>
        <v>0</v>
      </c>
      <c r="F37" s="107">
        <f t="shared" si="5"/>
        <v>0</v>
      </c>
      <c r="G37" s="191">
        <f t="shared" si="5"/>
        <v>0</v>
      </c>
      <c r="H37" s="107">
        <f t="shared" si="5"/>
        <v>0</v>
      </c>
      <c r="I37" s="107">
        <f t="shared" si="5"/>
        <v>0</v>
      </c>
      <c r="J37" s="107">
        <f t="shared" si="5"/>
        <v>0</v>
      </c>
      <c r="K37" s="107">
        <f t="shared" si="5"/>
        <v>0</v>
      </c>
      <c r="L37" s="24"/>
      <c r="M37" s="107">
        <f t="shared" si="5"/>
        <v>0</v>
      </c>
      <c r="N37" s="107">
        <f t="shared" si="5"/>
        <v>0</v>
      </c>
      <c r="O37" s="107">
        <f t="shared" si="5"/>
        <v>0</v>
      </c>
      <c r="P37" s="107">
        <f t="shared" si="5"/>
        <v>0</v>
      </c>
    </row>
    <row r="38" spans="1:20" ht="15.75" customHeight="1" x14ac:dyDescent="0.35">
      <c r="A38" s="939" t="s">
        <v>201</v>
      </c>
      <c r="B38" s="940"/>
      <c r="C38" s="107">
        <f>+C11-C35</f>
        <v>0</v>
      </c>
      <c r="D38" s="107">
        <f>+D11-D35</f>
        <v>0</v>
      </c>
      <c r="E38" s="107">
        <f>+E11-E35</f>
        <v>0</v>
      </c>
      <c r="F38" s="107">
        <f>SUM(C38:E38)</f>
        <v>0</v>
      </c>
      <c r="G38" s="191"/>
      <c r="H38" s="107">
        <f>+H11-H35</f>
        <v>0</v>
      </c>
      <c r="I38" s="107">
        <f>+I11-I35</f>
        <v>0</v>
      </c>
      <c r="J38" s="107">
        <f>+J11-J35</f>
        <v>0</v>
      </c>
      <c r="K38" s="107">
        <f>+K11-K35</f>
        <v>0</v>
      </c>
      <c r="L38" s="24"/>
      <c r="M38" s="107">
        <f>+M11-M35</f>
        <v>0</v>
      </c>
      <c r="N38" s="107">
        <f>+N11-N35</f>
        <v>0</v>
      </c>
      <c r="O38" s="107">
        <f>+O11-O35</f>
        <v>0</v>
      </c>
      <c r="P38" s="107">
        <f>+P11-P35</f>
        <v>0</v>
      </c>
    </row>
    <row r="39" spans="1:20" ht="7.5" customHeight="1" x14ac:dyDescent="0.35">
      <c r="C39" s="208"/>
      <c r="D39" s="208"/>
      <c r="E39" s="208"/>
      <c r="F39" s="209"/>
      <c r="G39" s="191"/>
      <c r="H39" s="210"/>
      <c r="I39" s="210"/>
      <c r="J39" s="210"/>
      <c r="K39" s="211"/>
      <c r="L39" s="191"/>
      <c r="M39" s="210"/>
      <c r="N39" s="210"/>
      <c r="O39" s="210"/>
      <c r="P39" s="211"/>
    </row>
    <row r="40" spans="1:20" ht="14.15" customHeight="1" x14ac:dyDescent="0.35">
      <c r="A40" s="930" t="s">
        <v>202</v>
      </c>
      <c r="B40" s="931"/>
      <c r="C40" s="52">
        <f>'Impact To Multiyear Projection'!C40</f>
        <v>0</v>
      </c>
      <c r="D40" s="212" t="str">
        <f>'Impact To Multiyear Projection'!D40</f>
        <v xml:space="preserve"> </v>
      </c>
      <c r="E40" s="212" t="str">
        <f>'Impact To Multiyear Projection'!E40</f>
        <v xml:space="preserve"> </v>
      </c>
      <c r="F40" s="106">
        <f>SUM(C40:E40)</f>
        <v>0</v>
      </c>
      <c r="G40" s="191"/>
      <c r="H40" s="621">
        <f>F44</f>
        <v>0</v>
      </c>
      <c r="I40" s="27" t="s">
        <v>121</v>
      </c>
      <c r="J40" s="27"/>
      <c r="K40" s="106">
        <f>F44</f>
        <v>0</v>
      </c>
      <c r="L40" s="191"/>
      <c r="M40" s="104">
        <f>K44</f>
        <v>0</v>
      </c>
      <c r="N40" s="27" t="s">
        <v>121</v>
      </c>
      <c r="O40" s="27"/>
      <c r="P40" s="106">
        <f>K44</f>
        <v>0</v>
      </c>
    </row>
    <row r="41" spans="1:20" ht="14.25" customHeight="1" x14ac:dyDescent="0.35">
      <c r="A41" s="941" t="s">
        <v>203</v>
      </c>
      <c r="B41" s="942"/>
      <c r="C41" s="52">
        <f>'Impact To Multiyear Projection'!C41</f>
        <v>0</v>
      </c>
      <c r="D41" s="27" t="str">
        <f>'Impact To Multiyear Projection'!D41</f>
        <v xml:space="preserve"> </v>
      </c>
      <c r="E41" s="28">
        <f>'Impact To Multiyear Projection'!E41</f>
        <v>0</v>
      </c>
      <c r="F41" s="106">
        <f>SUM(C41:E41)</f>
        <v>0</v>
      </c>
      <c r="G41" s="191"/>
      <c r="H41" s="27"/>
      <c r="I41" s="27" t="s">
        <v>121</v>
      </c>
      <c r="J41" s="27"/>
      <c r="K41" s="105">
        <f>H41</f>
        <v>0</v>
      </c>
      <c r="L41" s="191"/>
      <c r="M41" s="27"/>
      <c r="N41" s="27" t="s">
        <v>121</v>
      </c>
      <c r="O41" s="27"/>
      <c r="P41" s="105">
        <f>M41</f>
        <v>0</v>
      </c>
      <c r="T41" s="160"/>
    </row>
    <row r="42" spans="1:20" ht="14.25" customHeight="1" x14ac:dyDescent="0.35">
      <c r="A42" s="930" t="s">
        <v>204</v>
      </c>
      <c r="B42" s="931"/>
      <c r="C42" s="107">
        <f>+C40+C41</f>
        <v>0</v>
      </c>
      <c r="D42" s="213"/>
      <c r="E42" s="107">
        <f>E41</f>
        <v>0</v>
      </c>
      <c r="F42" s="107">
        <f>SUM(C42:E42)</f>
        <v>0</v>
      </c>
      <c r="G42" s="191"/>
      <c r="H42" s="107">
        <f>+H40+H41</f>
        <v>0</v>
      </c>
      <c r="I42" s="213"/>
      <c r="J42" s="213"/>
      <c r="K42" s="107">
        <f>+K40+K41</f>
        <v>0</v>
      </c>
      <c r="L42" s="191"/>
      <c r="M42" s="107">
        <f>+M40+M41</f>
        <v>0</v>
      </c>
      <c r="N42" s="213"/>
      <c r="O42" s="213"/>
      <c r="P42" s="107">
        <f>+P40+P41</f>
        <v>0</v>
      </c>
    </row>
    <row r="43" spans="1:20" ht="5.5" customHeight="1" x14ac:dyDescent="0.35">
      <c r="A43" s="943"/>
      <c r="B43" s="943"/>
      <c r="C43" s="214"/>
      <c r="D43" s="214"/>
      <c r="E43" s="214"/>
      <c r="F43" s="214"/>
      <c r="G43" s="191"/>
      <c r="H43" s="214"/>
      <c r="I43" s="214"/>
      <c r="J43" s="214"/>
      <c r="K43" s="214"/>
      <c r="L43" s="191"/>
      <c r="M43" s="214"/>
      <c r="N43" s="214"/>
      <c r="O43" s="214"/>
      <c r="P43" s="214"/>
      <c r="T43" s="161"/>
    </row>
    <row r="44" spans="1:20" ht="15.65" customHeight="1" x14ac:dyDescent="0.35">
      <c r="A44" s="930" t="s">
        <v>205</v>
      </c>
      <c r="B44" s="931"/>
      <c r="C44" s="614">
        <f>ROUND(SUM(C38+C42),0)</f>
        <v>0</v>
      </c>
      <c r="D44" s="614">
        <f t="shared" ref="D44:P44" si="6">ROUND(SUM(D38+D42),0)</f>
        <v>0</v>
      </c>
      <c r="E44" s="614">
        <f t="shared" si="6"/>
        <v>0</v>
      </c>
      <c r="F44" s="614">
        <f t="shared" si="6"/>
        <v>0</v>
      </c>
      <c r="G44" s="191">
        <f t="shared" si="6"/>
        <v>0</v>
      </c>
      <c r="H44" s="614">
        <f t="shared" si="6"/>
        <v>0</v>
      </c>
      <c r="I44" s="614">
        <f t="shared" si="6"/>
        <v>0</v>
      </c>
      <c r="J44" s="614">
        <f t="shared" si="6"/>
        <v>0</v>
      </c>
      <c r="K44" s="614">
        <f t="shared" si="6"/>
        <v>0</v>
      </c>
      <c r="L44" s="191">
        <f t="shared" si="6"/>
        <v>0</v>
      </c>
      <c r="M44" s="614">
        <f t="shared" si="6"/>
        <v>0</v>
      </c>
      <c r="N44" s="614">
        <f t="shared" si="6"/>
        <v>0</v>
      </c>
      <c r="O44" s="614">
        <f t="shared" si="6"/>
        <v>0</v>
      </c>
      <c r="P44" s="614">
        <f t="shared" si="6"/>
        <v>0</v>
      </c>
    </row>
    <row r="45" spans="1:20" ht="5.5" customHeight="1" x14ac:dyDescent="0.35">
      <c r="A45" s="930"/>
      <c r="B45" s="930"/>
      <c r="C45" s="215"/>
      <c r="D45" s="206"/>
      <c r="E45" s="206"/>
      <c r="F45" s="215">
        <f>SUM(C45:E45)</f>
        <v>0</v>
      </c>
      <c r="G45" s="191"/>
      <c r="H45" s="206"/>
      <c r="I45" s="206"/>
      <c r="J45" s="206"/>
      <c r="K45" s="206"/>
      <c r="L45" s="164"/>
      <c r="M45" s="206"/>
      <c r="N45" s="206"/>
      <c r="O45" s="206"/>
      <c r="P45" s="206"/>
    </row>
    <row r="46" spans="1:20" s="162" customFormat="1" ht="12.65" customHeight="1" x14ac:dyDescent="0.3">
      <c r="A46" s="944" t="s">
        <v>206</v>
      </c>
      <c r="B46" s="944"/>
      <c r="C46" s="944"/>
      <c r="D46" s="944"/>
      <c r="E46" s="944"/>
      <c r="F46" s="944"/>
      <c r="G46" s="944"/>
      <c r="H46" s="944"/>
      <c r="I46" s="944"/>
      <c r="J46" s="944"/>
      <c r="K46" s="944"/>
      <c r="L46" s="944"/>
      <c r="M46" s="944"/>
      <c r="N46" s="944"/>
      <c r="O46" s="944"/>
      <c r="P46" s="944"/>
    </row>
    <row r="47" spans="1:20" s="162" customFormat="1" ht="14.25" customHeight="1" x14ac:dyDescent="0.3">
      <c r="A47" s="929" t="s">
        <v>207</v>
      </c>
      <c r="B47" s="938"/>
      <c r="C47" s="52">
        <f>'Impact To Multiyear Projection'!C47</f>
        <v>0</v>
      </c>
      <c r="D47" s="26">
        <f>'Impact To Multiyear Projection'!D47</f>
        <v>0</v>
      </c>
      <c r="E47" s="26">
        <f>'Impact To Multiyear Projection'!E47</f>
        <v>0</v>
      </c>
      <c r="F47" s="105">
        <f>SUM(C47:E47)</f>
        <v>0</v>
      </c>
      <c r="G47" s="191"/>
      <c r="H47" s="52">
        <f>'Impact To Multiyear Projection'!H47</f>
        <v>0</v>
      </c>
      <c r="I47" s="26">
        <f>'Impact To Multiyear Projection'!I47</f>
        <v>0</v>
      </c>
      <c r="J47" s="26">
        <f>'Impact To Multiyear Projection'!J47</f>
        <v>0</v>
      </c>
      <c r="K47" s="105">
        <f>SUM(H47:J47)</f>
        <v>0</v>
      </c>
      <c r="L47" s="216"/>
      <c r="M47" s="52">
        <f>'Impact To Multiyear Projection'!M47</f>
        <v>0</v>
      </c>
      <c r="N47" s="26">
        <f>'Impact To Multiyear Projection'!N47</f>
        <v>0</v>
      </c>
      <c r="O47" s="26">
        <f>'Impact To Multiyear Projection'!O47</f>
        <v>0</v>
      </c>
      <c r="P47" s="105">
        <f>SUM(M47:O47)</f>
        <v>0</v>
      </c>
    </row>
    <row r="48" spans="1:20" s="163" customFormat="1" ht="14.25" customHeight="1" x14ac:dyDescent="0.3">
      <c r="A48" s="929" t="s">
        <v>208</v>
      </c>
      <c r="B48" s="938"/>
      <c r="C48" s="52">
        <f>'Impact To Multiyear Projection'!C48</f>
        <v>0</v>
      </c>
      <c r="D48" s="26">
        <f>'Impact To Multiyear Projection'!D48</f>
        <v>0</v>
      </c>
      <c r="E48" s="26">
        <f>'Impact To Multiyear Projection'!E48</f>
        <v>0</v>
      </c>
      <c r="F48" s="105">
        <f>SUM(C48:E48)</f>
        <v>0</v>
      </c>
      <c r="G48" s="191"/>
      <c r="H48" s="52">
        <f>'Impact To Multiyear Projection'!H48</f>
        <v>0</v>
      </c>
      <c r="I48" s="26">
        <f>'Impact To Multiyear Projection'!I48</f>
        <v>0</v>
      </c>
      <c r="J48" s="26">
        <f>'Impact To Multiyear Projection'!J48</f>
        <v>0</v>
      </c>
      <c r="K48" s="105">
        <f>SUM(H48:J48)</f>
        <v>0</v>
      </c>
      <c r="L48" s="191"/>
      <c r="M48" s="52">
        <f>'Impact To Multiyear Projection'!M48</f>
        <v>0</v>
      </c>
      <c r="N48" s="26">
        <f>'Impact To Multiyear Projection'!N48</f>
        <v>0</v>
      </c>
      <c r="O48" s="26">
        <f>'Impact To Multiyear Projection'!O48</f>
        <v>0</v>
      </c>
      <c r="P48" s="105">
        <f>SUM(M48:O48)</f>
        <v>0</v>
      </c>
    </row>
    <row r="49" spans="1:16" ht="14.25" customHeight="1" x14ac:dyDescent="0.35">
      <c r="A49" s="929" t="s">
        <v>209</v>
      </c>
      <c r="B49" s="938"/>
      <c r="C49" s="52">
        <f>'Impact To Multiyear Projection'!C49</f>
        <v>0</v>
      </c>
      <c r="D49" s="26">
        <f>'Impact To Multiyear Projection'!D49</f>
        <v>0</v>
      </c>
      <c r="E49" s="26">
        <f>'Impact To Multiyear Projection'!E49</f>
        <v>0</v>
      </c>
      <c r="F49" s="105">
        <f>SUM(C49:E49)</f>
        <v>0</v>
      </c>
      <c r="G49" s="191"/>
      <c r="H49" s="52">
        <f>'Impact To Multiyear Projection'!H49</f>
        <v>0</v>
      </c>
      <c r="I49" s="26">
        <f>'Impact To Multiyear Projection'!I49</f>
        <v>0</v>
      </c>
      <c r="J49" s="26">
        <f>'Impact To Multiyear Projection'!J49</f>
        <v>0</v>
      </c>
      <c r="K49" s="105">
        <f>SUM(H49:J49)</f>
        <v>0</v>
      </c>
      <c r="L49" s="164"/>
      <c r="M49" s="52">
        <f>'Impact To Multiyear Projection'!M49</f>
        <v>0</v>
      </c>
      <c r="N49" s="26">
        <f>'Impact To Multiyear Projection'!N49</f>
        <v>0</v>
      </c>
      <c r="O49" s="26">
        <f>'Impact To Multiyear Projection'!O49</f>
        <v>0</v>
      </c>
      <c r="P49" s="105">
        <f>SUM(M49:O49)</f>
        <v>0</v>
      </c>
    </row>
    <row r="50" spans="1:16" s="164" customFormat="1" ht="14.25" customHeight="1" x14ac:dyDescent="0.25">
      <c r="A50" s="929" t="s">
        <v>210</v>
      </c>
      <c r="B50" s="938"/>
      <c r="C50" s="52">
        <f>'Impact To Multiyear Projection'!C50</f>
        <v>0</v>
      </c>
      <c r="D50" s="26">
        <f>'Impact To Multiyear Projection'!D50</f>
        <v>0</v>
      </c>
      <c r="E50" s="26">
        <f>'Impact To Multiyear Projection'!E50</f>
        <v>0</v>
      </c>
      <c r="F50" s="105">
        <f>SUM(C50:E50)</f>
        <v>0</v>
      </c>
      <c r="G50" s="191"/>
      <c r="H50" s="52">
        <f>'Impact To Multiyear Projection'!H50</f>
        <v>0</v>
      </c>
      <c r="I50" s="26">
        <f>'Impact To Multiyear Projection'!I50</f>
        <v>0</v>
      </c>
      <c r="J50" s="26">
        <f>'Impact To Multiyear Projection'!J50</f>
        <v>0</v>
      </c>
      <c r="K50" s="105">
        <f>SUM(H50:J50)</f>
        <v>0</v>
      </c>
      <c r="M50" s="52">
        <f>'Impact To Multiyear Projection'!M50</f>
        <v>0</v>
      </c>
      <c r="N50" s="26">
        <f>'Impact To Multiyear Projection'!N50</f>
        <v>0</v>
      </c>
      <c r="O50" s="26">
        <f>'Impact To Multiyear Projection'!O50</f>
        <v>0</v>
      </c>
      <c r="P50" s="105">
        <f>SUM(M50:O50)</f>
        <v>0</v>
      </c>
    </row>
    <row r="51" spans="1:16" s="164" customFormat="1" ht="15" customHeight="1" x14ac:dyDescent="0.25">
      <c r="A51" s="929" t="s">
        <v>211</v>
      </c>
      <c r="B51" s="929"/>
      <c r="C51" s="52">
        <f>'Impact To Multiyear Projection'!C51</f>
        <v>0</v>
      </c>
      <c r="D51" s="26">
        <f>'Impact To Multiyear Projection'!D51</f>
        <v>0</v>
      </c>
      <c r="E51" s="26">
        <f>'Impact To Multiyear Projection'!E51</f>
        <v>0</v>
      </c>
      <c r="F51" s="105">
        <f>SUM(C51:E51)</f>
        <v>0</v>
      </c>
      <c r="G51" s="191"/>
      <c r="H51" s="52">
        <f>'Impact To Multiyear Projection'!H51</f>
        <v>0</v>
      </c>
      <c r="I51" s="26">
        <f>'Impact To Multiyear Projection'!I51</f>
        <v>0</v>
      </c>
      <c r="J51" s="26">
        <f>'Impact To Multiyear Projection'!J51</f>
        <v>0</v>
      </c>
      <c r="K51" s="105">
        <f>SUM(H51:J51)</f>
        <v>0</v>
      </c>
      <c r="M51" s="52">
        <f>'Impact To Multiyear Projection'!M51</f>
        <v>0</v>
      </c>
      <c r="N51" s="26">
        <f>'Impact To Multiyear Projection'!N51</f>
        <v>0</v>
      </c>
      <c r="O51" s="26">
        <f>'Impact To Multiyear Projection'!O51</f>
        <v>0</v>
      </c>
      <c r="P51" s="105">
        <f>SUM(M51:O51)</f>
        <v>0</v>
      </c>
    </row>
    <row r="52" spans="1:16" s="164" customFormat="1" ht="13.5" customHeight="1" x14ac:dyDescent="0.3">
      <c r="A52" s="930" t="s">
        <v>212</v>
      </c>
      <c r="B52" s="931"/>
      <c r="C52" s="108">
        <f>C44-SUM(C47:C51)</f>
        <v>0</v>
      </c>
      <c r="D52" s="27">
        <f>'Impact To Multiyear Projection'!D52</f>
        <v>0</v>
      </c>
      <c r="E52" s="27">
        <f>'Impact To Multiyear Projection'!E52</f>
        <v>0</v>
      </c>
      <c r="F52" s="108">
        <f>F44-SUM(F47:F51)</f>
        <v>0</v>
      </c>
      <c r="G52" s="191"/>
      <c r="H52" s="108">
        <f>H44-SUM(H47:H51)</f>
        <v>0</v>
      </c>
      <c r="I52" s="27">
        <f>'Impact To Multiyear Projection'!I52</f>
        <v>0</v>
      </c>
      <c r="J52" s="27">
        <f>'Impact To Multiyear Projection'!J52</f>
        <v>0</v>
      </c>
      <c r="K52" s="108">
        <f>K44-SUM(K47:K51)</f>
        <v>0</v>
      </c>
      <c r="M52" s="108">
        <f>M44-SUM(M47:M51)</f>
        <v>0</v>
      </c>
      <c r="N52" s="27">
        <f>'Impact To Multiyear Projection'!N52</f>
        <v>0</v>
      </c>
      <c r="O52" s="27">
        <f>'Impact To Multiyear Projection'!O52</f>
        <v>0</v>
      </c>
      <c r="P52" s="108">
        <f>P44-SUM(P47:P51)</f>
        <v>0</v>
      </c>
    </row>
    <row r="53" spans="1:16" s="164" customFormat="1" ht="12.75" customHeight="1" x14ac:dyDescent="0.3">
      <c r="A53" s="932" t="s">
        <v>213</v>
      </c>
      <c r="B53" s="933"/>
      <c r="C53" s="29" t="str">
        <f>IF(C44&lt;&gt;ROUND(SUM(C47:C52),0),"Not in Balance","In Balance")</f>
        <v>In Balance</v>
      </c>
      <c r="D53" s="27">
        <f>'Impact To Multiyear Projection'!D53</f>
        <v>0</v>
      </c>
      <c r="E53" s="27">
        <f>'Impact To Multiyear Projection'!E53</f>
        <v>0</v>
      </c>
      <c r="F53" s="29" t="str">
        <f>IF(F44&lt;&gt;ROUND(SUM(F47:F52),0),"Not in Balance","In Balance")</f>
        <v>In Balance</v>
      </c>
      <c r="G53" s="165"/>
      <c r="H53" s="29" t="str">
        <f>IF(H44&lt;&gt;ROUND(SUM(H47:H52),0),"Not in Balance","In Balance")</f>
        <v>In Balance</v>
      </c>
      <c r="I53" s="27">
        <f>'Impact To Multiyear Projection'!I53</f>
        <v>0</v>
      </c>
      <c r="J53" s="27">
        <f>'Impact To Multiyear Projection'!J53</f>
        <v>0</v>
      </c>
      <c r="K53" s="29" t="str">
        <f>IF(K44&lt;&gt;ROUND(SUM(K47:K52),0),"Not in Balance","In Balance")</f>
        <v>In Balance</v>
      </c>
      <c r="L53" s="165"/>
      <c r="M53" s="29" t="str">
        <f>IF(M44&lt;&gt;ROUND(SUM(M47:M52),0),"Not in Balance","In Balance")</f>
        <v>In Balance</v>
      </c>
      <c r="N53" s="27">
        <f>'Impact To Multiyear Projection'!N53</f>
        <v>0</v>
      </c>
      <c r="O53" s="27">
        <f>'Impact To Multiyear Projection'!O53</f>
        <v>0</v>
      </c>
      <c r="P53" s="29" t="str">
        <f>IF(P44&lt;&gt;ROUND(SUM(P47:P52),0),"Not in Balance","In Balance")</f>
        <v>In Balance</v>
      </c>
    </row>
    <row r="54" spans="1:16" s="165" customFormat="1" ht="12.75" customHeight="1" x14ac:dyDescent="0.3">
      <c r="A54" s="934" t="s">
        <v>214</v>
      </c>
      <c r="B54" s="935"/>
      <c r="C54" s="53">
        <f>'Impact To Multiyear Projection'!C54</f>
        <v>0</v>
      </c>
      <c r="D54" s="26">
        <f>'Impact To Multiyear Projection'!D54</f>
        <v>0</v>
      </c>
      <c r="E54" s="26">
        <f>'Impact To Multiyear Projection'!E54</f>
        <v>0</v>
      </c>
      <c r="F54" s="615">
        <f>C54+D54+E54</f>
        <v>0</v>
      </c>
      <c r="G54" s="191"/>
      <c r="H54" s="53">
        <f>'Impact To Multiyear Projection'!H54</f>
        <v>0</v>
      </c>
      <c r="I54" s="26">
        <f>'Impact To Multiyear Projection'!I54</f>
        <v>0</v>
      </c>
      <c r="J54" s="26">
        <f>'Impact To Multiyear Projection'!J54</f>
        <v>0</v>
      </c>
      <c r="K54" s="615">
        <f>H54+I54+J54</f>
        <v>0</v>
      </c>
      <c r="L54" s="164"/>
      <c r="M54" s="53">
        <f>'Impact To Multiyear Projection'!M54</f>
        <v>0</v>
      </c>
      <c r="N54" s="26">
        <f>'Impact To Multiyear Projection'!N54</f>
        <v>0</v>
      </c>
      <c r="O54" s="26">
        <f>'Impact To Multiyear Projection'!O54</f>
        <v>0</v>
      </c>
      <c r="P54" s="615">
        <f>M54+N54+O54</f>
        <v>0</v>
      </c>
    </row>
    <row r="55" spans="1:16" s="164" customFormat="1" ht="16.5" customHeight="1" x14ac:dyDescent="0.3">
      <c r="A55" s="162" t="s">
        <v>215</v>
      </c>
      <c r="B55" s="195"/>
      <c r="C55" s="108">
        <f>C51+C52+C54</f>
        <v>0</v>
      </c>
      <c r="D55" s="109"/>
      <c r="E55" s="110"/>
      <c r="F55" s="108">
        <f>F51+F52+F54</f>
        <v>0</v>
      </c>
      <c r="G55" s="191"/>
      <c r="H55" s="108">
        <f>H51+H52+H54</f>
        <v>0</v>
      </c>
      <c r="I55" s="109"/>
      <c r="J55" s="110"/>
      <c r="K55" s="108">
        <f>K51+K52+K54</f>
        <v>0</v>
      </c>
      <c r="M55" s="108">
        <f>M51+M52+M54</f>
        <v>0</v>
      </c>
      <c r="N55" s="109"/>
      <c r="O55" s="110"/>
      <c r="P55" s="108">
        <f>P51+P52+P54</f>
        <v>0</v>
      </c>
    </row>
    <row r="56" spans="1:16" s="164" customFormat="1" ht="12.75" customHeight="1" x14ac:dyDescent="0.3">
      <c r="A56" s="936" t="s">
        <v>216</v>
      </c>
      <c r="B56" s="937"/>
      <c r="C56" s="111" t="e">
        <f>SUM(C51+C52+C54)/(C35)</f>
        <v>#DIV/0!</v>
      </c>
      <c r="D56" s="916" t="e">
        <f>IF(F56&gt;='Summary of Proposed Agreement'!$G$100,"Meets state minimum reserve requirement","Does not Meet state minimum reserve requirement")</f>
        <v>#DIV/0!</v>
      </c>
      <c r="E56" s="926"/>
      <c r="F56" s="112" t="e">
        <f>SUM(F51+F52+F54)/(F35)</f>
        <v>#DIV/0!</v>
      </c>
      <c r="G56" s="191"/>
      <c r="H56" s="111" t="e">
        <f>SUM(H51+H52+H54)/(H35)</f>
        <v>#DIV/0!</v>
      </c>
      <c r="I56" s="916" t="e">
        <f>IF(K56&gt;='Summary of Proposed Agreement'!$G$100,"Meets state minimum reserve requirement","Does not Meet state minimum reserve requirement")</f>
        <v>#DIV/0!</v>
      </c>
      <c r="J56" s="917"/>
      <c r="K56" s="112" t="e">
        <f>SUM(K51+K52+K54)/(K35)</f>
        <v>#DIV/0!</v>
      </c>
      <c r="M56" s="111" t="e">
        <f>SUM(M51+M52+M54)/(M35)</f>
        <v>#DIV/0!</v>
      </c>
      <c r="N56" s="916" t="e">
        <f>IF(P56&gt;='Summary of Proposed Agreement'!$G$100,"Meets state minimum reserve requirement","Does not Meet state minimum reserve requirement")</f>
        <v>#DIV/0!</v>
      </c>
      <c r="O56" s="917"/>
      <c r="P56" s="112" t="e">
        <f>SUM(P51+P52+P54)/(P35)</f>
        <v>#DIV/0!</v>
      </c>
    </row>
    <row r="57" spans="1:16" s="164" customFormat="1" ht="12.75" customHeight="1" x14ac:dyDescent="0.25">
      <c r="C57" s="13"/>
      <c r="D57" s="927"/>
      <c r="E57" s="928"/>
      <c r="G57" s="191"/>
      <c r="H57" s="13"/>
      <c r="I57" s="918"/>
      <c r="J57" s="919"/>
      <c r="K57" s="13"/>
      <c r="M57" s="13"/>
      <c r="N57" s="918"/>
      <c r="O57" s="919"/>
      <c r="P57" s="13"/>
    </row>
    <row r="58" spans="1:16" s="164" customFormat="1" ht="12.75" customHeight="1" x14ac:dyDescent="0.35">
      <c r="A58" s="155"/>
      <c r="B58" s="155"/>
      <c r="C58" s="217"/>
      <c r="D58" s="155"/>
      <c r="E58" s="155"/>
      <c r="F58" s="159"/>
      <c r="G58" s="155"/>
      <c r="H58" s="218"/>
      <c r="I58" s="155"/>
      <c r="J58" s="155"/>
      <c r="K58" s="155"/>
      <c r="L58" s="155"/>
      <c r="M58" s="217"/>
      <c r="N58" s="155"/>
      <c r="O58" s="155"/>
      <c r="P58" s="155"/>
    </row>
    <row r="59" spans="1:16" ht="32.5" customHeight="1" x14ac:dyDescent="0.35">
      <c r="A59" s="920" t="s">
        <v>378</v>
      </c>
      <c r="B59" s="921"/>
      <c r="C59" s="913" t="s">
        <v>373</v>
      </c>
      <c r="D59" s="922"/>
      <c r="E59" s="922"/>
      <c r="F59" s="922"/>
      <c r="H59" s="913" t="s">
        <v>374</v>
      </c>
      <c r="I59" s="922"/>
      <c r="J59" s="922"/>
      <c r="K59" s="922"/>
      <c r="M59" s="913" t="s">
        <v>375</v>
      </c>
      <c r="N59" s="922"/>
      <c r="O59" s="922"/>
      <c r="P59" s="922"/>
    </row>
    <row r="60" spans="1:16" ht="260.5" customHeight="1" x14ac:dyDescent="0.35">
      <c r="A60" s="921"/>
      <c r="B60" s="921"/>
      <c r="C60" s="923"/>
      <c r="D60" s="924"/>
      <c r="E60" s="924"/>
      <c r="F60" s="925"/>
      <c r="G60" s="219"/>
      <c r="H60" s="923"/>
      <c r="I60" s="924"/>
      <c r="J60" s="924"/>
      <c r="K60" s="925"/>
      <c r="L60" s="219"/>
      <c r="M60" s="923"/>
      <c r="N60" s="924"/>
      <c r="O60" s="924"/>
      <c r="P60" s="925"/>
    </row>
    <row r="61" spans="1:16" ht="16.5" customHeight="1" x14ac:dyDescent="0.35"/>
    <row r="62" spans="1:16" ht="48" customHeight="1" x14ac:dyDescent="0.35">
      <c r="A62" s="909" t="s">
        <v>376</v>
      </c>
      <c r="B62" s="910"/>
      <c r="C62" s="910"/>
      <c r="D62" s="910"/>
      <c r="E62" s="910"/>
      <c r="F62" s="612" t="str">
        <f>IF(D35='Summary of Proposed Agreement'!H94,"yes","no")</f>
        <v>yes</v>
      </c>
      <c r="H62" s="911" t="s">
        <v>452</v>
      </c>
      <c r="I62" s="911"/>
      <c r="J62" s="911"/>
      <c r="K62" s="605" t="e">
        <f>(K8-F8)/K8</f>
        <v>#DIV/0!</v>
      </c>
      <c r="M62" s="911" t="s">
        <v>452</v>
      </c>
      <c r="N62" s="911"/>
      <c r="O62" s="911"/>
      <c r="P62" s="605" t="e">
        <f>(P8-K8)/P8</f>
        <v>#DIV/0!</v>
      </c>
    </row>
    <row r="63" spans="1:16" ht="66.650000000000006" customHeight="1" x14ac:dyDescent="0.35">
      <c r="A63" s="912" t="s">
        <v>377</v>
      </c>
      <c r="B63" s="913"/>
      <c r="C63" s="913"/>
      <c r="D63" s="913"/>
      <c r="E63" s="913"/>
      <c r="F63" s="914"/>
      <c r="H63" s="911" t="s">
        <v>453</v>
      </c>
      <c r="I63" s="911"/>
      <c r="J63" s="911"/>
      <c r="K63" s="605" t="e">
        <f>((K13+K18+K23)-(F13+F18+F23))/(K13+K18+K23)</f>
        <v>#DIV/0!</v>
      </c>
      <c r="M63" s="915" t="s">
        <v>453</v>
      </c>
      <c r="N63" s="915"/>
      <c r="O63" s="915"/>
      <c r="P63" s="605" t="e">
        <f>((P13+P18+P23)-(K13+K18+K23))/(P13+P18+P23)</f>
        <v>#DIV/0!</v>
      </c>
    </row>
    <row r="64" spans="1:16" ht="43.5" customHeight="1" x14ac:dyDescent="0.35">
      <c r="A64" s="830"/>
      <c r="B64" s="831"/>
      <c r="C64" s="831"/>
      <c r="D64" s="831"/>
      <c r="E64" s="831"/>
      <c r="F64" s="832"/>
    </row>
    <row r="65" ht="123.75" customHeight="1" x14ac:dyDescent="0.35"/>
    <row r="79" ht="7.5" customHeight="1" x14ac:dyDescent="0.35"/>
    <row r="81" spans="1:16" ht="7.5" customHeight="1" x14ac:dyDescent="0.35"/>
    <row r="84" spans="1:16" ht="26.25" customHeight="1" x14ac:dyDescent="0.35"/>
    <row r="85" spans="1:16" ht="9" customHeight="1" x14ac:dyDescent="0.35">
      <c r="M85" s="157"/>
      <c r="N85" s="157"/>
      <c r="O85" s="157"/>
      <c r="P85" s="157"/>
    </row>
    <row r="86" spans="1:16" ht="26.25" customHeight="1" x14ac:dyDescent="0.35">
      <c r="L86" s="157"/>
    </row>
    <row r="87" spans="1:16" s="157" customFormat="1" x14ac:dyDescent="0.35">
      <c r="A87" s="155"/>
      <c r="B87" s="155"/>
      <c r="C87" s="155"/>
      <c r="D87" s="155"/>
      <c r="E87" s="155"/>
      <c r="F87" s="155"/>
      <c r="G87" s="155"/>
      <c r="H87" s="155"/>
      <c r="I87" s="155"/>
      <c r="J87" s="155"/>
      <c r="K87" s="155"/>
      <c r="L87" s="155"/>
      <c r="M87" s="155"/>
      <c r="N87" s="155"/>
      <c r="O87" s="155"/>
      <c r="P87" s="155"/>
    </row>
    <row r="89" spans="1:16" ht="6.75" customHeight="1" x14ac:dyDescent="0.35"/>
    <row r="91" spans="1:16" ht="7.5" customHeight="1" x14ac:dyDescent="0.35">
      <c r="M91" s="157"/>
      <c r="N91" s="157"/>
      <c r="O91" s="157"/>
      <c r="P91" s="157"/>
    </row>
    <row r="92" spans="1:16" x14ac:dyDescent="0.35">
      <c r="A92" s="157"/>
      <c r="B92" s="157"/>
      <c r="C92" s="157"/>
      <c r="D92" s="157"/>
      <c r="E92" s="157"/>
      <c r="F92" s="157"/>
      <c r="L92" s="157"/>
      <c r="M92" s="157"/>
      <c r="N92" s="157"/>
      <c r="O92" s="157"/>
      <c r="P92" s="157"/>
    </row>
    <row r="93" spans="1:16" s="157" customFormat="1" x14ac:dyDescent="0.35">
      <c r="A93" s="155"/>
      <c r="B93" s="155"/>
      <c r="C93" s="155"/>
      <c r="D93" s="155"/>
      <c r="E93" s="155"/>
      <c r="F93" s="155"/>
      <c r="G93" s="155"/>
      <c r="H93" s="155"/>
      <c r="I93" s="155"/>
      <c r="J93" s="155"/>
      <c r="K93" s="155"/>
    </row>
    <row r="94" spans="1:16" s="157" customFormat="1" x14ac:dyDescent="0.35">
      <c r="A94" s="155"/>
      <c r="B94" s="155"/>
      <c r="C94" s="155"/>
      <c r="D94" s="155"/>
      <c r="E94" s="155"/>
      <c r="F94" s="155"/>
      <c r="G94" s="155"/>
      <c r="H94" s="155"/>
      <c r="I94" s="155"/>
      <c r="J94" s="155"/>
      <c r="K94" s="155"/>
    </row>
    <row r="95" spans="1:16" s="157" customFormat="1" x14ac:dyDescent="0.35">
      <c r="A95" s="155"/>
      <c r="B95" s="155"/>
      <c r="C95" s="155"/>
      <c r="D95" s="155"/>
      <c r="E95" s="155"/>
      <c r="F95" s="155"/>
      <c r="G95" s="155"/>
      <c r="H95" s="155"/>
      <c r="I95" s="155"/>
      <c r="J95" s="155"/>
      <c r="K95" s="155"/>
    </row>
    <row r="96" spans="1:16" s="157" customFormat="1" ht="12.75" customHeight="1" x14ac:dyDescent="0.35">
      <c r="A96" s="155"/>
      <c r="B96" s="155"/>
      <c r="C96" s="155"/>
      <c r="D96" s="155"/>
      <c r="E96" s="155"/>
      <c r="F96" s="155"/>
      <c r="G96" s="155"/>
      <c r="H96" s="155"/>
      <c r="I96" s="155"/>
      <c r="J96" s="155"/>
      <c r="K96" s="155"/>
      <c r="M96" s="163"/>
      <c r="N96" s="163"/>
      <c r="O96" s="163"/>
      <c r="P96" s="163"/>
    </row>
    <row r="97" spans="1:16" s="157" customFormat="1" ht="12.75" customHeight="1" x14ac:dyDescent="0.35">
      <c r="A97" s="155"/>
      <c r="B97" s="155"/>
      <c r="C97" s="155"/>
      <c r="D97" s="155"/>
      <c r="E97" s="155"/>
      <c r="F97" s="155"/>
      <c r="G97" s="155"/>
      <c r="H97" s="155"/>
      <c r="I97" s="155"/>
      <c r="J97" s="155"/>
      <c r="K97" s="155"/>
      <c r="L97" s="163"/>
      <c r="M97" s="155"/>
      <c r="N97" s="155"/>
      <c r="O97" s="155"/>
      <c r="P97" s="155"/>
    </row>
    <row r="98" spans="1:16" s="163" customFormat="1" ht="14.25" customHeight="1" x14ac:dyDescent="0.35">
      <c r="A98" s="157"/>
      <c r="B98" s="157"/>
      <c r="C98" s="157"/>
      <c r="D98" s="157"/>
      <c r="E98" s="157"/>
      <c r="F98" s="157"/>
      <c r="G98" s="155"/>
      <c r="H98" s="155"/>
      <c r="I98" s="155"/>
      <c r="J98" s="155"/>
      <c r="K98" s="155"/>
      <c r="L98" s="155"/>
      <c r="M98" s="157"/>
      <c r="N98" s="157"/>
      <c r="O98" s="157"/>
      <c r="P98" s="157"/>
    </row>
    <row r="99" spans="1:16" x14ac:dyDescent="0.35">
      <c r="A99" s="157"/>
      <c r="B99" s="157"/>
      <c r="C99" s="157"/>
      <c r="D99" s="157"/>
      <c r="E99" s="157"/>
      <c r="F99" s="157"/>
      <c r="L99" s="157"/>
    </row>
    <row r="100" spans="1:16" s="157" customFormat="1" x14ac:dyDescent="0.35">
      <c r="G100" s="155"/>
      <c r="H100" s="155"/>
      <c r="I100" s="155"/>
      <c r="J100" s="155"/>
      <c r="K100" s="155"/>
      <c r="L100" s="155"/>
      <c r="M100" s="155"/>
      <c r="N100" s="155"/>
      <c r="O100" s="155"/>
      <c r="P100" s="155"/>
    </row>
    <row r="101" spans="1:16" ht="19.5" customHeight="1" x14ac:dyDescent="0.35">
      <c r="A101" s="157"/>
      <c r="B101" s="157"/>
      <c r="C101" s="157"/>
      <c r="D101" s="157"/>
      <c r="E101" s="157"/>
      <c r="F101" s="157"/>
    </row>
    <row r="102" spans="1:16" ht="4.5" customHeight="1" x14ac:dyDescent="0.35">
      <c r="A102" s="157"/>
      <c r="B102" s="157"/>
      <c r="C102" s="157"/>
      <c r="D102" s="157"/>
      <c r="E102" s="157"/>
      <c r="F102" s="157"/>
    </row>
    <row r="103" spans="1:16" ht="26.25" customHeight="1" x14ac:dyDescent="0.35">
      <c r="A103" s="163"/>
      <c r="B103" s="163"/>
      <c r="C103" s="163"/>
      <c r="D103" s="163"/>
      <c r="E103" s="163"/>
      <c r="F103" s="163"/>
    </row>
    <row r="105" spans="1:16" x14ac:dyDescent="0.35">
      <c r="A105" s="157"/>
      <c r="B105" s="157"/>
      <c r="C105" s="157"/>
      <c r="D105" s="157"/>
      <c r="E105" s="157"/>
      <c r="F105" s="157"/>
    </row>
    <row r="106" spans="1:16" ht="6" customHeight="1" x14ac:dyDescent="0.35"/>
    <row r="109" spans="1:16" ht="81.75" customHeight="1" x14ac:dyDescent="0.35"/>
    <row r="110" spans="1:16" ht="18.75" customHeight="1" x14ac:dyDescent="0.35"/>
    <row r="113" s="155" customFormat="1" x14ac:dyDescent="0.35"/>
    <row r="114" s="155" customFormat="1" x14ac:dyDescent="0.35"/>
    <row r="115" s="155" customFormat="1" x14ac:dyDescent="0.35"/>
    <row r="116" s="155" customFormat="1" x14ac:dyDescent="0.35"/>
    <row r="117" s="155" customFormat="1" x14ac:dyDescent="0.35"/>
    <row r="118" s="155" customFormat="1" x14ac:dyDescent="0.35"/>
    <row r="119" s="155" customFormat="1" x14ac:dyDescent="0.35"/>
    <row r="120" s="155" customFormat="1" x14ac:dyDescent="0.35"/>
    <row r="121" s="155" customFormat="1" x14ac:dyDescent="0.35"/>
    <row r="122" s="155" customFormat="1" x14ac:dyDescent="0.35"/>
    <row r="123" s="155" customFormat="1" x14ac:dyDescent="0.35"/>
    <row r="124" s="155" customFormat="1" x14ac:dyDescent="0.35"/>
    <row r="125" s="155" customFormat="1" x14ac:dyDescent="0.35"/>
    <row r="126" s="155" customFormat="1" x14ac:dyDescent="0.35"/>
    <row r="127" s="155" customFormat="1" x14ac:dyDescent="0.35"/>
    <row r="128" s="155" customFormat="1" x14ac:dyDescent="0.35"/>
    <row r="129" s="155" customFormat="1" x14ac:dyDescent="0.35"/>
    <row r="130" s="155" customFormat="1" x14ac:dyDescent="0.35"/>
    <row r="131" s="155" customFormat="1" x14ac:dyDescent="0.35"/>
    <row r="132" s="155" customFormat="1" x14ac:dyDescent="0.35"/>
    <row r="133" s="155" customFormat="1" ht="8.25" customHeight="1" x14ac:dyDescent="0.35"/>
    <row r="134" s="155" customFormat="1" x14ac:dyDescent="0.35"/>
    <row r="135" s="155" customFormat="1" ht="9.75" customHeight="1" x14ac:dyDescent="0.35"/>
    <row r="136" s="155" customFormat="1" x14ac:dyDescent="0.35"/>
    <row r="137" s="155" customFormat="1" x14ac:dyDescent="0.35"/>
    <row r="138" s="155" customFormat="1" x14ac:dyDescent="0.35"/>
    <row r="139" s="155" customFormat="1" x14ac:dyDescent="0.35"/>
    <row r="140" s="155" customFormat="1" x14ac:dyDescent="0.35"/>
    <row r="141" s="155" customFormat="1" ht="26.25" customHeight="1" x14ac:dyDescent="0.35"/>
    <row r="142" s="155" customFormat="1" x14ac:dyDescent="0.35"/>
    <row r="143" s="155" customFormat="1" x14ac:dyDescent="0.35"/>
    <row r="144" s="155" customFormat="1" x14ac:dyDescent="0.35"/>
    <row r="151" spans="1:16" x14ac:dyDescent="0.35">
      <c r="M151" s="163"/>
      <c r="N151" s="163"/>
      <c r="O151" s="163"/>
      <c r="P151" s="163"/>
    </row>
    <row r="152" spans="1:16" ht="12.75" customHeight="1" x14ac:dyDescent="0.35">
      <c r="L152" s="163"/>
    </row>
    <row r="153" spans="1:16" s="163" customFormat="1" ht="14.25" customHeight="1" x14ac:dyDescent="0.35">
      <c r="A153" s="155"/>
      <c r="B153" s="155"/>
      <c r="C153" s="155"/>
      <c r="D153" s="155"/>
      <c r="E153" s="155"/>
      <c r="F153" s="155"/>
      <c r="G153" s="155"/>
      <c r="H153" s="155"/>
      <c r="I153" s="155"/>
      <c r="J153" s="155"/>
      <c r="K153" s="155"/>
      <c r="L153" s="155"/>
      <c r="M153" s="155"/>
      <c r="N153" s="155"/>
      <c r="O153" s="155"/>
      <c r="P153" s="155"/>
    </row>
    <row r="154" spans="1:16" x14ac:dyDescent="0.35">
      <c r="M154" s="162"/>
      <c r="N154" s="162"/>
      <c r="O154" s="162"/>
      <c r="P154" s="162"/>
    </row>
    <row r="155" spans="1:16" ht="19.5" customHeight="1" x14ac:dyDescent="0.35">
      <c r="L155" s="162"/>
    </row>
    <row r="156" spans="1:16" s="162" customFormat="1" ht="21" customHeight="1" x14ac:dyDescent="0.35">
      <c r="A156" s="155"/>
      <c r="B156" s="155"/>
      <c r="C156" s="155"/>
      <c r="D156" s="155"/>
      <c r="E156" s="155"/>
      <c r="F156" s="155"/>
      <c r="G156" s="155"/>
      <c r="H156" s="155"/>
      <c r="I156" s="155"/>
      <c r="J156" s="155"/>
      <c r="K156" s="155"/>
      <c r="L156" s="155"/>
      <c r="M156" s="155"/>
      <c r="N156" s="155"/>
      <c r="O156" s="155"/>
      <c r="P156" s="155"/>
    </row>
    <row r="157" spans="1:16" ht="27.75" customHeight="1" x14ac:dyDescent="0.35"/>
    <row r="158" spans="1:16" x14ac:dyDescent="0.35">
      <c r="A158" s="163"/>
      <c r="B158" s="163"/>
      <c r="C158" s="163"/>
      <c r="D158" s="163"/>
      <c r="E158" s="163"/>
      <c r="F158" s="163"/>
    </row>
    <row r="161" spans="1:6" x14ac:dyDescent="0.35">
      <c r="A161" s="162"/>
      <c r="B161" s="162"/>
      <c r="C161" s="162"/>
      <c r="D161" s="162"/>
      <c r="E161" s="162"/>
      <c r="F161" s="162"/>
    </row>
    <row r="165" spans="1:6" ht="12.75" customHeight="1" x14ac:dyDescent="0.35"/>
    <row r="166" spans="1:6" ht="29.25" customHeight="1" x14ac:dyDescent="0.35"/>
    <row r="167" spans="1:6" ht="21" customHeight="1" x14ac:dyDescent="0.35"/>
    <row r="168" spans="1:6" ht="21" customHeight="1" x14ac:dyDescent="0.35"/>
    <row r="169" spans="1:6" ht="21" customHeight="1" x14ac:dyDescent="0.35"/>
    <row r="170" spans="1:6" ht="21" customHeight="1" x14ac:dyDescent="0.35"/>
    <row r="172" spans="1:6" ht="15" customHeight="1" x14ac:dyDescent="0.35"/>
    <row r="173" spans="1:6" ht="39" customHeight="1" x14ac:dyDescent="0.35"/>
    <row r="174" spans="1:6" ht="23.25" customHeight="1" x14ac:dyDescent="0.35"/>
    <row r="175" spans="1:6" ht="23.25" customHeight="1" x14ac:dyDescent="0.35"/>
    <row r="176" spans="1:6" ht="23.25" customHeight="1" x14ac:dyDescent="0.35"/>
    <row r="177" ht="23.25" customHeight="1" x14ac:dyDescent="0.35"/>
    <row r="178" ht="12.25" customHeight="1" x14ac:dyDescent="0.35"/>
    <row r="179" ht="12.75" customHeight="1" x14ac:dyDescent="0.35"/>
    <row r="180" ht="29.15" customHeight="1" x14ac:dyDescent="0.35"/>
    <row r="181" ht="21" customHeight="1" x14ac:dyDescent="0.35"/>
    <row r="182" ht="21" customHeight="1" x14ac:dyDescent="0.35"/>
    <row r="183" ht="21" customHeight="1" x14ac:dyDescent="0.35"/>
    <row r="184" ht="21" customHeight="1" x14ac:dyDescent="0.35"/>
    <row r="185" ht="21" customHeight="1" x14ac:dyDescent="0.35"/>
    <row r="186" ht="12.25" customHeight="1" x14ac:dyDescent="0.35"/>
    <row r="187" ht="27" customHeight="1" x14ac:dyDescent="0.35"/>
    <row r="188" ht="17.25" customHeight="1" x14ac:dyDescent="0.35"/>
    <row r="189" ht="17.25" customHeight="1" x14ac:dyDescent="0.35"/>
    <row r="190" ht="17.25" customHeight="1" x14ac:dyDescent="0.35"/>
    <row r="191" ht="17.25" customHeight="1" x14ac:dyDescent="0.35"/>
    <row r="192" ht="17.25" customHeight="1" x14ac:dyDescent="0.35"/>
  </sheetData>
  <sheetProtection algorithmName="SHA-512" hashValue="g5BbOtiBCU4OX46IsB+P5lf6K6vAoOPnBoj2wiZewBPQcBqtutNMQ7BIXUrBF/sCkrVDjZ/0nJWtBnTXlWweuA==" saltValue="tPK8gN/6AhSmU8i7XCKi/Q==" spinCount="100000" sheet="1" objects="1" scenarios="1" selectLockedCells="1" selectUnlockedCells="1"/>
  <mergeCells count="72">
    <mergeCell ref="A1:P1"/>
    <mergeCell ref="Q1:Q2"/>
    <mergeCell ref="A2:P2"/>
    <mergeCell ref="A3:B3"/>
    <mergeCell ref="C3:F3"/>
    <mergeCell ref="H3:K3"/>
    <mergeCell ref="M3:P3"/>
    <mergeCell ref="Q3:Q4"/>
    <mergeCell ref="A15:B15"/>
    <mergeCell ref="K5:K6"/>
    <mergeCell ref="N5:N6"/>
    <mergeCell ref="O5:O6"/>
    <mergeCell ref="P5:P6"/>
    <mergeCell ref="A6:B6"/>
    <mergeCell ref="A7:P7"/>
    <mergeCell ref="A5:B5"/>
    <mergeCell ref="D5:D6"/>
    <mergeCell ref="E5:E6"/>
    <mergeCell ref="F5:F6"/>
    <mergeCell ref="I5:I6"/>
    <mergeCell ref="J5:J6"/>
    <mergeCell ref="Q7:Q9"/>
    <mergeCell ref="A11:B11"/>
    <mergeCell ref="A12:P12"/>
    <mergeCell ref="A13:B13"/>
    <mergeCell ref="A14:B14"/>
    <mergeCell ref="A35:B35"/>
    <mergeCell ref="A16:B16"/>
    <mergeCell ref="A18:B18"/>
    <mergeCell ref="A19:B19"/>
    <mergeCell ref="A20:B20"/>
    <mergeCell ref="A21:B21"/>
    <mergeCell ref="A23:B23"/>
    <mergeCell ref="A24:B24"/>
    <mergeCell ref="A25:B25"/>
    <mergeCell ref="A27:B27"/>
    <mergeCell ref="A28:B28"/>
    <mergeCell ref="A29:B29"/>
    <mergeCell ref="A50:B50"/>
    <mergeCell ref="A38:B38"/>
    <mergeCell ref="A40:B40"/>
    <mergeCell ref="A41:B41"/>
    <mergeCell ref="A42:B42"/>
    <mergeCell ref="A43:B43"/>
    <mergeCell ref="A44:B44"/>
    <mergeCell ref="A45:B45"/>
    <mergeCell ref="A46:P46"/>
    <mergeCell ref="A47:B47"/>
    <mergeCell ref="A48:B48"/>
    <mergeCell ref="A49:B49"/>
    <mergeCell ref="A51:B51"/>
    <mergeCell ref="A52:B52"/>
    <mergeCell ref="A53:B53"/>
    <mergeCell ref="A54:B54"/>
    <mergeCell ref="A56:B56"/>
    <mergeCell ref="I56:J57"/>
    <mergeCell ref="N56:O57"/>
    <mergeCell ref="A59:B60"/>
    <mergeCell ref="C59:F59"/>
    <mergeCell ref="H59:K59"/>
    <mergeCell ref="M59:P59"/>
    <mergeCell ref="C60:F60"/>
    <mergeCell ref="H60:K60"/>
    <mergeCell ref="M60:P60"/>
    <mergeCell ref="D56:E57"/>
    <mergeCell ref="A64:F64"/>
    <mergeCell ref="A62:E62"/>
    <mergeCell ref="H62:J62"/>
    <mergeCell ref="M62:O62"/>
    <mergeCell ref="A63:F63"/>
    <mergeCell ref="H63:J63"/>
    <mergeCell ref="M63:O63"/>
  </mergeCells>
  <conditionalFormatting sqref="D56">
    <cfRule type="containsText" dxfId="7" priority="3" operator="containsText" text="not">
      <formula>NOT(ISERROR(SEARCH("not",D56)))</formula>
    </cfRule>
  </conditionalFormatting>
  <conditionalFormatting sqref="I56">
    <cfRule type="containsText" dxfId="5" priority="2" operator="containsText" text="not">
      <formula>NOT(ISERROR(SEARCH("not",I56)))</formula>
    </cfRule>
  </conditionalFormatting>
  <conditionalFormatting sqref="N56">
    <cfRule type="containsText" dxfId="4" priority="1" operator="containsText" text="not">
      <formula>NOT(ISERROR(SEARCH("not",N56)))</formula>
    </cfRule>
  </conditionalFormatting>
  <pageMargins left="0.2" right="0.2" top="0.25" bottom="0.25" header="0.3" footer="0.05"/>
  <pageSetup scale="67" fitToHeight="0" orientation="landscape" r:id="rId1"/>
  <headerFooter>
    <oddFooter>&amp;L&amp;D&amp;C&amp;P of &amp;N&amp;R&amp;F</oddFooter>
  </headerFooter>
  <rowBreaks count="1" manualBreakCount="1">
    <brk id="58" max="16383" man="1"/>
  </rowBreaks>
  <extLst>
    <ext xmlns:x14="http://schemas.microsoft.com/office/spreadsheetml/2009/9/main" uri="{78C0D931-6437-407d-A8EE-F0AAD7539E65}">
      <x14:conditionalFormattings>
        <x14:conditionalFormatting xmlns:xm="http://schemas.microsoft.com/office/excel/2006/main">
          <x14:cfRule type="cellIs" priority="4" operator="lessThan" id="{778F10E1-3442-4810-8DF7-D8ECC4A2193A}">
            <xm:f>'Summary of Proposed Agreement'!$G$100</xm:f>
            <x14:dxf>
              <font>
                <color rgb="FF9C0006"/>
              </font>
              <fill>
                <patternFill>
                  <bgColor rgb="FFFFC7CE"/>
                </patternFill>
              </fill>
            </x14:dxf>
          </x14:cfRule>
          <xm:sqref>F56 K56 P56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78648-AD0C-4D62-91CC-7ABB5A80B5E5}">
  <sheetPr>
    <pageSetUpPr fitToPage="1"/>
  </sheetPr>
  <dimension ref="A1:T192"/>
  <sheetViews>
    <sheetView topLeftCell="A28" workbookViewId="0">
      <selection activeCell="Q31" sqref="Q31"/>
    </sheetView>
  </sheetViews>
  <sheetFormatPr defaultColWidth="8.7265625" defaultRowHeight="14.5" x14ac:dyDescent="0.35"/>
  <cols>
    <col min="1" max="1" width="24.81640625" style="155" customWidth="1"/>
    <col min="2" max="2" width="10.26953125" style="155" customWidth="1"/>
    <col min="3" max="3" width="14.1796875" style="155" customWidth="1"/>
    <col min="4" max="5" width="12.7265625" style="155" customWidth="1"/>
    <col min="6" max="6" width="14.1796875" style="155" customWidth="1"/>
    <col min="7" max="7" width="2.453125" style="155" customWidth="1"/>
    <col min="8" max="8" width="14.1796875" style="155" customWidth="1"/>
    <col min="9" max="10" width="12.7265625" style="155" customWidth="1"/>
    <col min="11" max="11" width="14.1796875" style="155" customWidth="1"/>
    <col min="12" max="12" width="2.453125" style="155" customWidth="1"/>
    <col min="13" max="13" width="14.1796875" style="155" customWidth="1"/>
    <col min="14" max="15" width="12.7265625" style="155" customWidth="1"/>
    <col min="16" max="16" width="14.1796875" style="155" customWidth="1"/>
    <col min="17" max="17" width="54.54296875" style="155" customWidth="1"/>
    <col min="18" max="18" width="46.453125" style="155" customWidth="1"/>
    <col min="19" max="19" width="8.7265625" style="155"/>
    <col min="20" max="20" width="10.26953125" style="155" bestFit="1" customWidth="1"/>
    <col min="21" max="16384" width="8.7265625" style="155"/>
  </cols>
  <sheetData>
    <row r="1" spans="1:18" ht="23.5" customHeight="1" x14ac:dyDescent="0.4">
      <c r="A1" s="954" t="s">
        <v>153</v>
      </c>
      <c r="B1" s="954"/>
      <c r="C1" s="954"/>
      <c r="D1" s="954"/>
      <c r="E1" s="954"/>
      <c r="F1" s="954"/>
      <c r="G1" s="954"/>
      <c r="H1" s="954"/>
      <c r="I1" s="954"/>
      <c r="J1" s="954"/>
      <c r="K1" s="954"/>
      <c r="L1" s="954"/>
      <c r="M1" s="954"/>
      <c r="N1" s="954"/>
      <c r="O1" s="954"/>
      <c r="P1" s="954"/>
      <c r="Q1" s="966"/>
    </row>
    <row r="2" spans="1:18" x14ac:dyDescent="0.35">
      <c r="A2" s="956" t="s">
        <v>154</v>
      </c>
      <c r="B2" s="956"/>
      <c r="C2" s="956"/>
      <c r="D2" s="956"/>
      <c r="E2" s="956"/>
      <c r="F2" s="956"/>
      <c r="G2" s="956"/>
      <c r="H2" s="956"/>
      <c r="I2" s="956"/>
      <c r="J2" s="956"/>
      <c r="K2" s="956"/>
      <c r="L2" s="956"/>
      <c r="M2" s="956"/>
      <c r="N2" s="956"/>
      <c r="O2" s="956"/>
      <c r="P2" s="956"/>
      <c r="Q2" s="955"/>
    </row>
    <row r="3" spans="1:18" ht="18" customHeight="1" x14ac:dyDescent="0.35">
      <c r="A3" s="957" t="str">
        <f>'Summary of Proposed Agreement'!B5</f>
        <v>Type in the Name of your LEA</v>
      </c>
      <c r="B3" s="958"/>
      <c r="C3" s="959" t="s">
        <v>155</v>
      </c>
      <c r="D3" s="960"/>
      <c r="E3" s="960"/>
      <c r="F3" s="961"/>
      <c r="H3" s="959" t="s">
        <v>156</v>
      </c>
      <c r="I3" s="960"/>
      <c r="J3" s="960"/>
      <c r="K3" s="961"/>
      <c r="M3" s="962" t="s">
        <v>157</v>
      </c>
      <c r="N3" s="963"/>
      <c r="O3" s="963"/>
      <c r="P3" s="964"/>
      <c r="Q3" s="965" t="s">
        <v>343</v>
      </c>
    </row>
    <row r="4" spans="1:18" ht="14.25" customHeight="1" x14ac:dyDescent="0.35">
      <c r="A4" s="157" t="s">
        <v>158</v>
      </c>
      <c r="C4" s="22" t="s">
        <v>159</v>
      </c>
      <c r="D4" s="22" t="s">
        <v>160</v>
      </c>
      <c r="E4" s="22" t="s">
        <v>161</v>
      </c>
      <c r="F4" s="22" t="s">
        <v>162</v>
      </c>
      <c r="H4" s="22" t="s">
        <v>159</v>
      </c>
      <c r="I4" s="22" t="s">
        <v>160</v>
      </c>
      <c r="J4" s="22" t="s">
        <v>161</v>
      </c>
      <c r="K4" s="22" t="s">
        <v>162</v>
      </c>
      <c r="M4" s="22" t="s">
        <v>159</v>
      </c>
      <c r="N4" s="22" t="s">
        <v>160</v>
      </c>
      <c r="O4" s="22" t="s">
        <v>161</v>
      </c>
      <c r="P4" s="22" t="s">
        <v>162</v>
      </c>
      <c r="Q4" s="965"/>
    </row>
    <row r="5" spans="1:18" ht="55.5" customHeight="1" x14ac:dyDescent="0.35">
      <c r="A5" s="952" t="str">
        <f>'Summary of Proposed Agreement'!B7</f>
        <v>Type in the Name of the Bargaining Unit</v>
      </c>
      <c r="B5" s="953"/>
      <c r="C5" s="23" t="s">
        <v>163</v>
      </c>
      <c r="D5" s="948" t="s">
        <v>164</v>
      </c>
      <c r="E5" s="950" t="s">
        <v>165</v>
      </c>
      <c r="F5" s="948" t="s">
        <v>166</v>
      </c>
      <c r="G5" s="442"/>
      <c r="H5" s="23" t="str">
        <f>C5</f>
        <v>Latest Board-Approved Budget Before Settlement</v>
      </c>
      <c r="I5" s="948" t="s">
        <v>164</v>
      </c>
      <c r="J5" s="950" t="s">
        <v>165</v>
      </c>
      <c r="K5" s="948" t="s">
        <v>166</v>
      </c>
      <c r="L5" s="442"/>
      <c r="M5" s="23" t="str">
        <f>C5</f>
        <v>Latest Board-Approved Budget Before Settlement</v>
      </c>
      <c r="N5" s="948" t="s">
        <v>164</v>
      </c>
      <c r="O5" s="950" t="s">
        <v>165</v>
      </c>
      <c r="P5" s="948" t="s">
        <v>166</v>
      </c>
      <c r="Q5" s="223" t="s">
        <v>344</v>
      </c>
    </row>
    <row r="6" spans="1:18" s="156" customFormat="1" ht="15" customHeight="1" x14ac:dyDescent="0.35">
      <c r="A6" s="951" t="s">
        <v>168</v>
      </c>
      <c r="B6" s="951"/>
      <c r="C6" s="317">
        <v>45729</v>
      </c>
      <c r="D6" s="949"/>
      <c r="E6" s="949"/>
      <c r="F6" s="949"/>
      <c r="G6" s="611"/>
      <c r="H6" s="613">
        <f>C6</f>
        <v>45729</v>
      </c>
      <c r="I6" s="949"/>
      <c r="J6" s="949"/>
      <c r="K6" s="949"/>
      <c r="L6" s="611"/>
      <c r="M6" s="613">
        <f>C6</f>
        <v>45729</v>
      </c>
      <c r="N6" s="949"/>
      <c r="O6" s="949"/>
      <c r="P6" s="949"/>
    </row>
    <row r="7" spans="1:18" ht="14.25" customHeight="1" x14ac:dyDescent="0.35">
      <c r="A7" s="944" t="s">
        <v>169</v>
      </c>
      <c r="B7" s="944"/>
      <c r="C7" s="944"/>
      <c r="D7" s="944"/>
      <c r="E7" s="944"/>
      <c r="F7" s="944"/>
      <c r="G7" s="944"/>
      <c r="H7" s="944"/>
      <c r="I7" s="944"/>
      <c r="J7" s="944"/>
      <c r="K7" s="944"/>
      <c r="L7" s="944"/>
      <c r="M7" s="944"/>
      <c r="N7" s="944"/>
      <c r="O7" s="944"/>
      <c r="P7" s="944"/>
      <c r="Q7" s="947" t="s">
        <v>345</v>
      </c>
      <c r="R7" s="223"/>
    </row>
    <row r="8" spans="1:18" ht="14.25" customHeight="1" x14ac:dyDescent="0.35">
      <c r="A8" s="192" t="s">
        <v>170</v>
      </c>
      <c r="B8" s="193" t="s">
        <v>171</v>
      </c>
      <c r="C8" s="51"/>
      <c r="D8" s="26">
        <v>0</v>
      </c>
      <c r="E8" s="26">
        <v>0</v>
      </c>
      <c r="F8" s="105">
        <f>SUM(C8:E8)</f>
        <v>0</v>
      </c>
      <c r="G8" s="191"/>
      <c r="H8" s="51"/>
      <c r="I8" s="26"/>
      <c r="J8" s="26">
        <v>0</v>
      </c>
      <c r="K8" s="105">
        <f>+H8+I8+J8</f>
        <v>0</v>
      </c>
      <c r="L8" s="191"/>
      <c r="M8" s="52"/>
      <c r="N8" s="26">
        <v>0</v>
      </c>
      <c r="O8" s="26">
        <v>0</v>
      </c>
      <c r="P8" s="105">
        <f>+M8+N8+O8</f>
        <v>0</v>
      </c>
      <c r="Q8" s="947"/>
    </row>
    <row r="9" spans="1:18" x14ac:dyDescent="0.35">
      <c r="A9" s="162" t="s">
        <v>172</v>
      </c>
      <c r="B9" s="193" t="s">
        <v>173</v>
      </c>
      <c r="C9" s="51"/>
      <c r="D9" s="26">
        <v>0</v>
      </c>
      <c r="E9" s="26">
        <v>0</v>
      </c>
      <c r="F9" s="105">
        <f>SUM(C9:E9)</f>
        <v>0</v>
      </c>
      <c r="G9" s="191"/>
      <c r="H9" s="51"/>
      <c r="I9" s="26">
        <v>0</v>
      </c>
      <c r="J9" s="26">
        <v>0</v>
      </c>
      <c r="K9" s="105">
        <f>+H9+I9+J9</f>
        <v>0</v>
      </c>
      <c r="L9" s="191"/>
      <c r="M9" s="51"/>
      <c r="N9" s="26">
        <v>0</v>
      </c>
      <c r="O9" s="26">
        <v>0</v>
      </c>
      <c r="P9" s="105">
        <f>+M9+N9+O9</f>
        <v>0</v>
      </c>
      <c r="Q9" s="947"/>
    </row>
    <row r="10" spans="1:18" x14ac:dyDescent="0.35">
      <c r="A10" s="191" t="s">
        <v>174</v>
      </c>
      <c r="B10" s="194" t="s">
        <v>175</v>
      </c>
      <c r="C10" s="52"/>
      <c r="D10" s="26">
        <v>0</v>
      </c>
      <c r="E10" s="26">
        <v>0</v>
      </c>
      <c r="F10" s="106">
        <f>SUM(C10:E10)</f>
        <v>0</v>
      </c>
      <c r="G10" s="191"/>
      <c r="H10" s="52"/>
      <c r="I10" s="26">
        <v>0</v>
      </c>
      <c r="J10" s="26">
        <v>0</v>
      </c>
      <c r="K10" s="106">
        <f>+H10+I10+J10</f>
        <v>0</v>
      </c>
      <c r="L10" s="191"/>
      <c r="M10" s="52"/>
      <c r="N10" s="26">
        <v>0</v>
      </c>
      <c r="O10" s="26">
        <v>0</v>
      </c>
      <c r="P10" s="106">
        <f>+M10+N10+O10</f>
        <v>0</v>
      </c>
    </row>
    <row r="11" spans="1:18" ht="14.25" customHeight="1" x14ac:dyDescent="0.35">
      <c r="A11" s="930" t="s">
        <v>176</v>
      </c>
      <c r="B11" s="931"/>
      <c r="C11" s="107">
        <f>ROUND(SUM(C8:C10),0)</f>
        <v>0</v>
      </c>
      <c r="D11" s="107">
        <f>ROUND(SUM(D8:D9),0)</f>
        <v>0</v>
      </c>
      <c r="E11" s="107">
        <f>ROUND(SUM(E8:E9),0)</f>
        <v>0</v>
      </c>
      <c r="F11" s="107">
        <f>SUM(C11:E11)</f>
        <v>0</v>
      </c>
      <c r="G11" s="191"/>
      <c r="H11" s="107">
        <f>ROUND(SUM(H8:H10),0)</f>
        <v>0</v>
      </c>
      <c r="I11" s="107">
        <f>ROUND(SUM(I8:I9),0)</f>
        <v>0</v>
      </c>
      <c r="J11" s="107">
        <f>ROUND(SUM(J8:J9),0)</f>
        <v>0</v>
      </c>
      <c r="K11" s="107">
        <f>ROUND(SUM(K8:K9),0)</f>
        <v>0</v>
      </c>
      <c r="L11" s="191"/>
      <c r="M11" s="107">
        <f>ROUND(SUM(M8:M10),0)</f>
        <v>0</v>
      </c>
      <c r="N11" s="107">
        <f>ROUND(SUM(N8:N9),0)</f>
        <v>0</v>
      </c>
      <c r="O11" s="107">
        <f>ROUND(SUM(O8:O9),0)</f>
        <v>0</v>
      </c>
      <c r="P11" s="107">
        <f>ROUND(SUM(P8:P9),0)</f>
        <v>0</v>
      </c>
      <c r="Q11" s="154" t="s">
        <v>346</v>
      </c>
    </row>
    <row r="12" spans="1:18" x14ac:dyDescent="0.35">
      <c r="A12" s="944" t="s">
        <v>177</v>
      </c>
      <c r="B12" s="944"/>
      <c r="C12" s="944"/>
      <c r="D12" s="944"/>
      <c r="E12" s="944"/>
      <c r="F12" s="944"/>
      <c r="G12" s="944"/>
      <c r="H12" s="944"/>
      <c r="I12" s="944"/>
      <c r="J12" s="944"/>
      <c r="K12" s="944"/>
      <c r="L12" s="944"/>
      <c r="M12" s="944"/>
      <c r="N12" s="944"/>
      <c r="O12" s="944"/>
      <c r="P12" s="944"/>
    </row>
    <row r="13" spans="1:18" ht="14.25" customHeight="1" x14ac:dyDescent="0.35">
      <c r="A13" s="930" t="s">
        <v>178</v>
      </c>
      <c r="B13" s="931"/>
      <c r="C13" s="51"/>
      <c r="D13" s="104">
        <f>'Summary of Proposed Agreement'!G33</f>
        <v>0</v>
      </c>
      <c r="E13" s="104">
        <f>'Summary of Proposed Agreement'!I136+'Summary of Proposed Agreement'!I137</f>
        <v>0</v>
      </c>
      <c r="F13" s="105">
        <f>SUM(C13:E14)+E17</f>
        <v>0</v>
      </c>
      <c r="G13" s="191"/>
      <c r="H13" s="51"/>
      <c r="I13" s="104">
        <f>((D13-'Summary of Proposed Agreement'!I42)+'Summary of Proposed Agreement'!O122)+(((D13-'Summary of Proposed Agreement'!I42)+'Summary of Proposed Agreement'!O122)*'Summary of Proposed Agreement'!G44)</f>
        <v>0</v>
      </c>
      <c r="J13" s="104">
        <f>'Summary of Proposed Agreement'!O166</f>
        <v>0</v>
      </c>
      <c r="K13" s="105">
        <f>+H13+I13+J13+I15+J15+J17+J14+I14</f>
        <v>0</v>
      </c>
      <c r="L13" s="191"/>
      <c r="M13" s="51"/>
      <c r="N13" s="104">
        <f>(I13+'Summary of Proposed Agreement'!O123)+((I13+'Summary of Proposed Agreement'!O123)*'Summary of Proposed Agreement'!G44)</f>
        <v>0</v>
      </c>
      <c r="O13" s="104">
        <f>IF(J13=0,0,((J13+'Summary of Proposed Agreement'!O172)+((J13+'Summary of Proposed Agreement'!O172)*'Summary of Proposed Agreement'!I134)))</f>
        <v>0</v>
      </c>
      <c r="P13" s="105">
        <f>+M13+N13+O13+N15+N16+O15+O16+O17+N14+O14</f>
        <v>0</v>
      </c>
      <c r="Q13" s="159"/>
    </row>
    <row r="14" spans="1:18" ht="14.25" customHeight="1" x14ac:dyDescent="0.35">
      <c r="A14" s="945" t="s">
        <v>455</v>
      </c>
      <c r="B14" s="946"/>
      <c r="C14" s="318"/>
      <c r="D14" s="104">
        <f>'Summary of Proposed Agreement'!G108</f>
        <v>0</v>
      </c>
      <c r="E14" s="104">
        <f>'Summary of Proposed Agreement'!I138</f>
        <v>0</v>
      </c>
      <c r="F14" s="625"/>
      <c r="G14" s="191"/>
      <c r="H14" s="318"/>
      <c r="I14" s="104">
        <f>D14</f>
        <v>0</v>
      </c>
      <c r="J14" s="104">
        <f>E14</f>
        <v>0</v>
      </c>
      <c r="K14" s="624"/>
      <c r="L14" s="191"/>
      <c r="M14" s="318"/>
      <c r="N14" s="104">
        <f>I14</f>
        <v>0</v>
      </c>
      <c r="O14" s="104">
        <f>J14</f>
        <v>0</v>
      </c>
      <c r="P14" s="623"/>
      <c r="Q14" s="159"/>
    </row>
    <row r="15" spans="1:18" ht="14.25" customHeight="1" x14ac:dyDescent="0.35">
      <c r="A15" s="945" t="s">
        <v>179</v>
      </c>
      <c r="B15" s="946"/>
      <c r="C15" s="27"/>
      <c r="D15" s="27"/>
      <c r="E15" s="27"/>
      <c r="F15" s="27"/>
      <c r="G15" s="191"/>
      <c r="H15" s="27"/>
      <c r="I15" s="104">
        <f>((('Summary of Proposed Agreement'!G31-'Summary of Proposed Agreement'!I42)+'Summary of Proposed Agreement'!O122)+((('Summary of Proposed Agreement'!G31-'Summary of Proposed Agreement'!I42)+'Summary of Proposed Agreement'!O122)*'Summary of Proposed Agreement'!G44))*'Summary of Proposed Agreement'!H116</f>
        <v>0</v>
      </c>
      <c r="J15" s="104">
        <f>'Summary of Proposed Agreement'!O167</f>
        <v>0</v>
      </c>
      <c r="K15" s="196"/>
      <c r="L15" s="191"/>
      <c r="M15" s="27"/>
      <c r="N15" s="104">
        <f>(I15+'Summary of Proposed Agreement'!O123)+((I15+'Summary of Proposed Agreement'!O123)*'Summary of Proposed Agreement'!G44)</f>
        <v>0</v>
      </c>
      <c r="O15" s="104">
        <f>IF(J15=0,0,(J15+'Summary of Proposed Agreement'!O172)+((J15+'Summary of Proposed Agreement'!O172)*'Summary of Proposed Agreement'!I134))</f>
        <v>0</v>
      </c>
      <c r="P15" s="197"/>
      <c r="Q15" s="159"/>
    </row>
    <row r="16" spans="1:18" ht="14.25" customHeight="1" x14ac:dyDescent="0.35">
      <c r="A16" s="945" t="s">
        <v>180</v>
      </c>
      <c r="B16" s="946"/>
      <c r="C16" s="27"/>
      <c r="D16" s="27"/>
      <c r="E16" s="27"/>
      <c r="F16" s="27"/>
      <c r="G16" s="191"/>
      <c r="H16" s="27"/>
      <c r="I16" s="27"/>
      <c r="J16" s="27"/>
      <c r="K16" s="197"/>
      <c r="L16" s="191"/>
      <c r="M16" s="27"/>
      <c r="N16" s="104">
        <f>N15+(N15*'Summary of Proposed Agreement'!H117)</f>
        <v>0</v>
      </c>
      <c r="O16" s="104">
        <f>'Summary of Proposed Agreement'!O171</f>
        <v>0</v>
      </c>
      <c r="P16" s="197"/>
      <c r="Q16" s="159"/>
    </row>
    <row r="17" spans="1:20" ht="14.25" customHeight="1" x14ac:dyDescent="0.35">
      <c r="A17" s="198" t="s">
        <v>181</v>
      </c>
      <c r="B17" s="195"/>
      <c r="C17" s="27"/>
      <c r="D17" s="27"/>
      <c r="E17" s="28">
        <v>0</v>
      </c>
      <c r="F17" s="27"/>
      <c r="G17" s="191"/>
      <c r="H17" s="27"/>
      <c r="I17" s="27"/>
      <c r="J17" s="28">
        <v>0</v>
      </c>
      <c r="K17" s="197"/>
      <c r="L17" s="191"/>
      <c r="M17" s="27"/>
      <c r="N17" s="27"/>
      <c r="O17" s="26">
        <v>0</v>
      </c>
      <c r="P17" s="197"/>
    </row>
    <row r="18" spans="1:20" ht="14.25" customHeight="1" x14ac:dyDescent="0.35">
      <c r="A18" s="930" t="s">
        <v>182</v>
      </c>
      <c r="B18" s="931"/>
      <c r="C18" s="51"/>
      <c r="D18" s="104">
        <f>'Summary of Proposed Agreement'!H33</f>
        <v>0</v>
      </c>
      <c r="E18" s="104">
        <f>'Summary of Proposed Agreement'!I139+'Summary of Proposed Agreement'!I140</f>
        <v>0</v>
      </c>
      <c r="F18" s="105">
        <f>SUM(C18:E19)+E22</f>
        <v>0</v>
      </c>
      <c r="G18" s="191"/>
      <c r="H18" s="51"/>
      <c r="I18" s="104">
        <f>((D18-'Summary of Proposed Agreement'!J42)+'Summary of Proposed Agreement'!P122)+(((D18-'Summary of Proposed Agreement'!J42)+'Summary of Proposed Agreement'!P122)*'Summary of Proposed Agreement'!H44)</f>
        <v>0</v>
      </c>
      <c r="J18" s="104">
        <f>'Summary of Proposed Agreement'!O176</f>
        <v>0</v>
      </c>
      <c r="K18" s="105">
        <f>+H18+I18+J18+I20+J20+J22+I19+J19</f>
        <v>0</v>
      </c>
      <c r="L18" s="191"/>
      <c r="M18" s="51"/>
      <c r="N18" s="104">
        <f>(I18+'Summary of Proposed Agreement'!P123)+((I18+'Summary of Proposed Agreement'!P123)*'Summary of Proposed Agreement'!H44)</f>
        <v>0</v>
      </c>
      <c r="O18" s="104">
        <f>IF(J18=0,0,((J18+'Summary of Proposed Agreement'!O182)+(J18+'Summary of Proposed Agreement'!O182)*'Summary of Proposed Agreement'!I135))</f>
        <v>0</v>
      </c>
      <c r="P18" s="105">
        <f>+M18+N18+O18+N20+N21+O20+O21+O22+N19+O19</f>
        <v>0</v>
      </c>
    </row>
    <row r="19" spans="1:20" ht="14.25" customHeight="1" x14ac:dyDescent="0.35">
      <c r="A19" s="945" t="s">
        <v>455</v>
      </c>
      <c r="B19" s="946"/>
      <c r="C19" s="318"/>
      <c r="D19" s="104">
        <f>'Summary of Proposed Agreement'!H108</f>
        <v>0</v>
      </c>
      <c r="E19" s="104">
        <f>'Summary of Proposed Agreement'!I141</f>
        <v>0</v>
      </c>
      <c r="F19" s="625"/>
      <c r="G19" s="191"/>
      <c r="H19" s="318"/>
      <c r="I19" s="104">
        <f>D19</f>
        <v>0</v>
      </c>
      <c r="J19" s="104">
        <f>E19</f>
        <v>0</v>
      </c>
      <c r="K19" s="28"/>
      <c r="L19" s="191"/>
      <c r="M19" s="318"/>
      <c r="N19" s="104">
        <f>I19</f>
        <v>0</v>
      </c>
      <c r="O19" s="104">
        <f>J19</f>
        <v>0</v>
      </c>
      <c r="P19" s="28"/>
    </row>
    <row r="20" spans="1:20" ht="14.25" customHeight="1" x14ac:dyDescent="0.35">
      <c r="A20" s="945" t="s">
        <v>179</v>
      </c>
      <c r="B20" s="946"/>
      <c r="C20" s="27"/>
      <c r="D20" s="27"/>
      <c r="E20" s="27"/>
      <c r="F20" s="27"/>
      <c r="G20" s="191"/>
      <c r="H20" s="27"/>
      <c r="I20" s="104">
        <f>((('Summary of Proposed Agreement'!H31-'Summary of Proposed Agreement'!J42)+'Summary of Proposed Agreement'!P122)+((('Summary of Proposed Agreement'!H31-'Summary of Proposed Agreement'!J42)+'Summary of Proposed Agreement'!P122)*'Summary of Proposed Agreement'!H44))*'Summary of Proposed Agreement'!H116</f>
        <v>0</v>
      </c>
      <c r="J20" s="104">
        <f>'Summary of Proposed Agreement'!O177</f>
        <v>0</v>
      </c>
      <c r="K20" s="27"/>
      <c r="L20" s="191"/>
      <c r="M20" s="27"/>
      <c r="N20" s="104">
        <f>(I20+'Summary of Proposed Agreement'!P123)+((I20+'Summary of Proposed Agreement'!P123)*'Summary of Proposed Agreement'!H44)</f>
        <v>0</v>
      </c>
      <c r="O20" s="104">
        <f>IF(J20=0,0,(J20+'Summary of Proposed Agreement'!O182+((J20+'Summary of Proposed Agreement'!O182)*'Summary of Proposed Agreement'!I135)))</f>
        <v>0</v>
      </c>
      <c r="P20" s="27"/>
    </row>
    <row r="21" spans="1:20" ht="14.25" customHeight="1" x14ac:dyDescent="0.35">
      <c r="A21" s="945" t="s">
        <v>180</v>
      </c>
      <c r="B21" s="946"/>
      <c r="C21" s="27"/>
      <c r="D21" s="27"/>
      <c r="E21" s="27"/>
      <c r="F21" s="27"/>
      <c r="G21" s="191"/>
      <c r="H21" s="27"/>
      <c r="I21" s="27"/>
      <c r="J21" s="27"/>
      <c r="K21" s="27"/>
      <c r="L21" s="191"/>
      <c r="M21" s="27"/>
      <c r="N21" s="104">
        <f>N20+(N20*'Summary of Proposed Agreement'!H117)</f>
        <v>0</v>
      </c>
      <c r="O21" s="104">
        <f>'Summary of Proposed Agreement'!O181</f>
        <v>0</v>
      </c>
      <c r="P21" s="27"/>
    </row>
    <row r="22" spans="1:20" ht="14.25" customHeight="1" x14ac:dyDescent="0.35">
      <c r="A22" s="198" t="s">
        <v>183</v>
      </c>
      <c r="B22" s="195"/>
      <c r="C22" s="27"/>
      <c r="D22" s="27"/>
      <c r="E22" s="28">
        <v>0</v>
      </c>
      <c r="F22" s="27"/>
      <c r="G22" s="191"/>
      <c r="H22" s="27"/>
      <c r="I22" s="27"/>
      <c r="J22" s="26">
        <v>0</v>
      </c>
      <c r="K22" s="27"/>
      <c r="L22" s="191"/>
      <c r="M22" s="27"/>
      <c r="N22" s="27"/>
      <c r="O22" s="26">
        <v>0</v>
      </c>
      <c r="P22" s="27"/>
    </row>
    <row r="23" spans="1:20" ht="14.25" customHeight="1" x14ac:dyDescent="0.35">
      <c r="A23" s="930" t="s">
        <v>184</v>
      </c>
      <c r="B23" s="931"/>
      <c r="C23" s="51"/>
      <c r="D23" s="104">
        <f>'Summary of Proposed Agreement'!H63+'Summary of Proposed Agreement'!H70</f>
        <v>0</v>
      </c>
      <c r="E23" s="104">
        <f>'Summary of Proposed Agreement'!I142+'Summary of Proposed Agreement'!I143+'Summary of Proposed Agreement'!I144</f>
        <v>0</v>
      </c>
      <c r="F23" s="105">
        <f>SUM(C23:E23)+E26</f>
        <v>0</v>
      </c>
      <c r="G23" s="191"/>
      <c r="H23" s="51"/>
      <c r="I23" s="104">
        <f>'Summary of Proposed Agreement'!T126</f>
        <v>0</v>
      </c>
      <c r="J23" s="104">
        <f>'Summary of Proposed Agreement'!O187</f>
        <v>0</v>
      </c>
      <c r="K23" s="105">
        <f>+H23+I23+J23+I24+J24+J26</f>
        <v>0</v>
      </c>
      <c r="L23" s="191"/>
      <c r="M23" s="51"/>
      <c r="N23" s="104">
        <f>'Summary of Proposed Agreement'!U126</f>
        <v>0</v>
      </c>
      <c r="O23" s="104">
        <f>'Summary of Proposed Agreement'!O194</f>
        <v>0</v>
      </c>
      <c r="P23" s="105">
        <f>+M23+N23+O23+N24+N25+O24+O25+O26</f>
        <v>0</v>
      </c>
      <c r="Q23" s="158"/>
      <c r="T23" s="159"/>
    </row>
    <row r="24" spans="1:20" ht="14.25" customHeight="1" x14ac:dyDescent="0.35">
      <c r="A24" s="945" t="s">
        <v>179</v>
      </c>
      <c r="B24" s="946"/>
      <c r="C24" s="27"/>
      <c r="D24" s="27"/>
      <c r="E24" s="27"/>
      <c r="F24" s="27"/>
      <c r="G24" s="191"/>
      <c r="H24" s="27"/>
      <c r="I24" s="104">
        <f>'Summary of Proposed Agreement'!T127</f>
        <v>0</v>
      </c>
      <c r="J24" s="104">
        <f>'Summary of Proposed Agreement'!O190</f>
        <v>0</v>
      </c>
      <c r="K24" s="27"/>
      <c r="L24" s="191"/>
      <c r="M24" s="27"/>
      <c r="N24" s="104">
        <f>'Summary of Proposed Agreement'!U127</f>
        <v>0</v>
      </c>
      <c r="O24" s="104">
        <f>'Summary of Proposed Agreement'!O197</f>
        <v>0</v>
      </c>
      <c r="P24" s="27"/>
      <c r="Q24" s="158"/>
    </row>
    <row r="25" spans="1:20" ht="14.25" customHeight="1" x14ac:dyDescent="0.35">
      <c r="A25" s="945" t="s">
        <v>180</v>
      </c>
      <c r="B25" s="946"/>
      <c r="C25" s="27"/>
      <c r="D25" s="27"/>
      <c r="E25" s="27"/>
      <c r="F25" s="27"/>
      <c r="G25" s="191"/>
      <c r="H25" s="27"/>
      <c r="I25" s="27"/>
      <c r="J25" s="27"/>
      <c r="K25" s="27"/>
      <c r="L25" s="191"/>
      <c r="M25" s="27"/>
      <c r="N25" s="104">
        <f>'Summary of Proposed Agreement'!U128</f>
        <v>0</v>
      </c>
      <c r="O25" s="104">
        <f>'Summary of Proposed Agreement'!O200</f>
        <v>0</v>
      </c>
      <c r="P25" s="27"/>
      <c r="Q25" s="158"/>
    </row>
    <row r="26" spans="1:20" ht="14.25" customHeight="1" x14ac:dyDescent="0.35">
      <c r="A26" s="198" t="s">
        <v>185</v>
      </c>
      <c r="B26" s="195"/>
      <c r="C26" s="27"/>
      <c r="D26" s="27"/>
      <c r="E26" s="28">
        <v>0</v>
      </c>
      <c r="F26" s="27"/>
      <c r="G26" s="191"/>
      <c r="H26" s="27"/>
      <c r="I26" s="27"/>
      <c r="J26" s="28">
        <v>0</v>
      </c>
      <c r="K26" s="27"/>
      <c r="L26" s="191"/>
      <c r="M26" s="27"/>
      <c r="N26" s="27"/>
      <c r="O26" s="26">
        <v>0</v>
      </c>
      <c r="P26" s="622"/>
      <c r="Q26" s="158"/>
    </row>
    <row r="27" spans="1:20" ht="14.25" customHeight="1" x14ac:dyDescent="0.35">
      <c r="A27" s="930" t="s">
        <v>186</v>
      </c>
      <c r="B27" s="931"/>
      <c r="C27" s="51"/>
      <c r="D27" s="26">
        <v>0</v>
      </c>
      <c r="E27" s="28">
        <v>0</v>
      </c>
      <c r="F27" s="105">
        <f t="shared" ref="F27:F33" si="0">SUM(C27:E27)</f>
        <v>0</v>
      </c>
      <c r="G27" s="191"/>
      <c r="H27" s="51"/>
      <c r="I27" s="26">
        <v>0</v>
      </c>
      <c r="J27" s="26">
        <v>0</v>
      </c>
      <c r="K27" s="105">
        <f t="shared" ref="K27" si="1">+H27+I27+J27</f>
        <v>0</v>
      </c>
      <c r="L27" s="191"/>
      <c r="M27" s="51"/>
      <c r="N27" s="26">
        <v>0</v>
      </c>
      <c r="O27" s="26">
        <v>0</v>
      </c>
      <c r="P27" s="105">
        <f t="shared" ref="P27:P34" si="2">+M27+N27+O27</f>
        <v>0</v>
      </c>
      <c r="Q27" s="158"/>
    </row>
    <row r="28" spans="1:20" ht="14.25" customHeight="1" x14ac:dyDescent="0.35">
      <c r="A28" s="930" t="s">
        <v>187</v>
      </c>
      <c r="B28" s="931"/>
      <c r="C28" s="51"/>
      <c r="D28" s="26">
        <v>0</v>
      </c>
      <c r="E28" s="28">
        <v>0</v>
      </c>
      <c r="F28" s="105">
        <f t="shared" si="0"/>
        <v>0</v>
      </c>
      <c r="G28" s="191"/>
      <c r="H28" s="51"/>
      <c r="I28" s="26">
        <v>0</v>
      </c>
      <c r="J28" s="26">
        <v>0</v>
      </c>
      <c r="K28" s="105">
        <f>+H28+I28+J28</f>
        <v>0</v>
      </c>
      <c r="L28" s="191"/>
      <c r="M28" s="51"/>
      <c r="N28" s="26">
        <v>0</v>
      </c>
      <c r="O28" s="26">
        <v>0</v>
      </c>
      <c r="P28" s="105">
        <f t="shared" si="2"/>
        <v>0</v>
      </c>
    </row>
    <row r="29" spans="1:20" ht="14.25" customHeight="1" x14ac:dyDescent="0.35">
      <c r="A29" s="930" t="s">
        <v>188</v>
      </c>
      <c r="B29" s="931"/>
      <c r="C29" s="51"/>
      <c r="D29" s="26">
        <v>0</v>
      </c>
      <c r="E29" s="28">
        <v>0</v>
      </c>
      <c r="F29" s="105">
        <f t="shared" si="0"/>
        <v>0</v>
      </c>
      <c r="G29" s="191"/>
      <c r="H29" s="51"/>
      <c r="I29" s="26">
        <v>0</v>
      </c>
      <c r="J29" s="26">
        <v>0</v>
      </c>
      <c r="K29" s="105">
        <f>+H29+I29+J29</f>
        <v>0</v>
      </c>
      <c r="L29" s="191"/>
      <c r="M29" s="51"/>
      <c r="N29" s="26">
        <v>0</v>
      </c>
      <c r="O29" s="26">
        <v>0</v>
      </c>
      <c r="P29" s="105">
        <f t="shared" si="2"/>
        <v>0</v>
      </c>
      <c r="Q29" s="159"/>
    </row>
    <row r="30" spans="1:20" ht="23.15" customHeight="1" x14ac:dyDescent="0.35">
      <c r="A30" s="199" t="s">
        <v>189</v>
      </c>
      <c r="B30" s="200" t="s">
        <v>190</v>
      </c>
      <c r="C30" s="51"/>
      <c r="D30" s="26">
        <f>C23</f>
        <v>0</v>
      </c>
      <c r="E30" s="28">
        <v>0</v>
      </c>
      <c r="F30" s="105">
        <f t="shared" si="0"/>
        <v>0</v>
      </c>
      <c r="G30" s="191"/>
      <c r="H30" s="51"/>
      <c r="I30" s="26">
        <v>0</v>
      </c>
      <c r="J30" s="26">
        <v>0</v>
      </c>
      <c r="K30" s="105">
        <f t="shared" ref="K30:K34" si="3">+H30+I30+J30</f>
        <v>0</v>
      </c>
      <c r="L30" s="191"/>
      <c r="M30" s="51"/>
      <c r="N30" s="26">
        <v>0</v>
      </c>
      <c r="O30" s="26">
        <v>0</v>
      </c>
      <c r="P30" s="105">
        <f t="shared" si="2"/>
        <v>0</v>
      </c>
    </row>
    <row r="31" spans="1:20" ht="15" customHeight="1" x14ac:dyDescent="0.35">
      <c r="A31" s="201" t="s">
        <v>191</v>
      </c>
      <c r="B31" s="202" t="s">
        <v>192</v>
      </c>
      <c r="C31" s="51"/>
      <c r="D31" s="26">
        <v>0</v>
      </c>
      <c r="E31" s="28">
        <v>0</v>
      </c>
      <c r="F31" s="105">
        <f t="shared" si="0"/>
        <v>0</v>
      </c>
      <c r="G31" s="191"/>
      <c r="H31" s="51"/>
      <c r="I31" s="26">
        <v>0</v>
      </c>
      <c r="J31" s="26">
        <v>0</v>
      </c>
      <c r="K31" s="105">
        <f t="shared" si="3"/>
        <v>0</v>
      </c>
      <c r="L31" s="191"/>
      <c r="M31" s="51"/>
      <c r="N31" s="26">
        <v>0</v>
      </c>
      <c r="O31" s="26">
        <v>0</v>
      </c>
      <c r="P31" s="105">
        <f t="shared" si="2"/>
        <v>0</v>
      </c>
    </row>
    <row r="32" spans="1:20" ht="14.25" customHeight="1" x14ac:dyDescent="0.35">
      <c r="A32" s="201" t="s">
        <v>193</v>
      </c>
      <c r="B32" s="202" t="s">
        <v>194</v>
      </c>
      <c r="C32" s="52"/>
      <c r="D32" s="26">
        <v>0</v>
      </c>
      <c r="E32" s="28">
        <v>0</v>
      </c>
      <c r="F32" s="105">
        <f t="shared" si="0"/>
        <v>0</v>
      </c>
      <c r="G32" s="191"/>
      <c r="H32" s="51"/>
      <c r="I32" s="26">
        <v>0</v>
      </c>
      <c r="J32" s="26">
        <v>0</v>
      </c>
      <c r="K32" s="105">
        <f t="shared" si="3"/>
        <v>0</v>
      </c>
      <c r="L32" s="191"/>
      <c r="M32" s="51"/>
      <c r="N32" s="26">
        <v>0</v>
      </c>
      <c r="O32" s="26">
        <v>0</v>
      </c>
      <c r="P32" s="105">
        <f t="shared" si="2"/>
        <v>0</v>
      </c>
    </row>
    <row r="33" spans="1:20" ht="14.25" customHeight="1" x14ac:dyDescent="0.35">
      <c r="A33" s="201" t="s">
        <v>195</v>
      </c>
      <c r="B33" s="202" t="s">
        <v>196</v>
      </c>
      <c r="C33" s="52"/>
      <c r="D33" s="26">
        <v>0</v>
      </c>
      <c r="E33" s="28">
        <v>0</v>
      </c>
      <c r="F33" s="105">
        <f t="shared" si="0"/>
        <v>0</v>
      </c>
      <c r="G33" s="191"/>
      <c r="H33" s="51"/>
      <c r="I33" s="26">
        <v>0</v>
      </c>
      <c r="J33" s="26">
        <v>0</v>
      </c>
      <c r="K33" s="105">
        <f t="shared" si="3"/>
        <v>0</v>
      </c>
      <c r="L33" s="191"/>
      <c r="M33" s="51"/>
      <c r="N33" s="26">
        <v>0</v>
      </c>
      <c r="O33" s="26">
        <v>0</v>
      </c>
      <c r="P33" s="105">
        <f t="shared" si="2"/>
        <v>0</v>
      </c>
    </row>
    <row r="34" spans="1:20" ht="14.25" customHeight="1" x14ac:dyDescent="0.35">
      <c r="A34" s="203" t="s">
        <v>197</v>
      </c>
      <c r="B34" s="204" t="s">
        <v>198</v>
      </c>
      <c r="C34" s="52"/>
      <c r="D34" s="26">
        <v>0</v>
      </c>
      <c r="E34" s="28">
        <v>0</v>
      </c>
      <c r="F34" s="105"/>
      <c r="G34" s="191"/>
      <c r="H34" s="51"/>
      <c r="I34" s="26">
        <v>0</v>
      </c>
      <c r="J34" s="26">
        <v>0</v>
      </c>
      <c r="K34" s="105">
        <f t="shared" si="3"/>
        <v>0</v>
      </c>
      <c r="L34" s="191"/>
      <c r="M34" s="51"/>
      <c r="N34" s="26">
        <v>0</v>
      </c>
      <c r="O34" s="26">
        <v>0</v>
      </c>
      <c r="P34" s="105">
        <f t="shared" si="2"/>
        <v>0</v>
      </c>
    </row>
    <row r="35" spans="1:20" ht="14.25" customHeight="1" x14ac:dyDescent="0.35">
      <c r="A35" s="930" t="s">
        <v>199</v>
      </c>
      <c r="B35" s="931"/>
      <c r="C35" s="107">
        <f>(ROUND(SUM(C13:C34),0))</f>
        <v>0</v>
      </c>
      <c r="D35" s="107">
        <f t="shared" ref="D35:P35" si="4">(ROUND(SUM(D13:D34),0))</f>
        <v>0</v>
      </c>
      <c r="E35" s="107">
        <f t="shared" si="4"/>
        <v>0</v>
      </c>
      <c r="F35" s="107">
        <f t="shared" si="4"/>
        <v>0</v>
      </c>
      <c r="G35" s="205">
        <f t="shared" si="4"/>
        <v>0</v>
      </c>
      <c r="H35" s="107">
        <f t="shared" si="4"/>
        <v>0</v>
      </c>
      <c r="I35" s="107">
        <f t="shared" si="4"/>
        <v>0</v>
      </c>
      <c r="J35" s="107">
        <f t="shared" si="4"/>
        <v>0</v>
      </c>
      <c r="K35" s="107">
        <f>(ROUND(SUM(K13:K34),0))</f>
        <v>0</v>
      </c>
      <c r="L35" s="616"/>
      <c r="M35" s="107">
        <f t="shared" si="4"/>
        <v>0</v>
      </c>
      <c r="N35" s="107">
        <f t="shared" si="4"/>
        <v>0</v>
      </c>
      <c r="O35" s="107">
        <f t="shared" si="4"/>
        <v>0</v>
      </c>
      <c r="P35" s="107">
        <f t="shared" si="4"/>
        <v>0</v>
      </c>
    </row>
    <row r="36" spans="1:20" ht="4.5" customHeight="1" x14ac:dyDescent="0.35">
      <c r="A36" s="162"/>
      <c r="B36" s="164"/>
      <c r="C36" s="206"/>
      <c r="D36" s="206"/>
      <c r="E36" s="206"/>
      <c r="F36" s="207"/>
      <c r="G36" s="191"/>
      <c r="H36" s="617"/>
      <c r="I36" s="617"/>
      <c r="J36" s="617"/>
      <c r="K36" s="618"/>
      <c r="L36" s="24"/>
      <c r="M36" s="619"/>
      <c r="N36" s="619"/>
      <c r="O36" s="619"/>
      <c r="P36" s="620"/>
    </row>
    <row r="37" spans="1:20" ht="15.65" customHeight="1" x14ac:dyDescent="0.35">
      <c r="A37" s="162" t="s">
        <v>200</v>
      </c>
      <c r="B37" s="164"/>
      <c r="C37" s="107">
        <f>(C8+C9)-(C35-C32-C33)</f>
        <v>0</v>
      </c>
      <c r="D37" s="107">
        <f t="shared" ref="D37:P37" si="5">(D8+D9)-(D35-D32-D33)</f>
        <v>0</v>
      </c>
      <c r="E37" s="107">
        <f t="shared" si="5"/>
        <v>0</v>
      </c>
      <c r="F37" s="107">
        <f t="shared" si="5"/>
        <v>0</v>
      </c>
      <c r="G37" s="191">
        <f t="shared" si="5"/>
        <v>0</v>
      </c>
      <c r="H37" s="107">
        <f t="shared" si="5"/>
        <v>0</v>
      </c>
      <c r="I37" s="107">
        <f t="shared" si="5"/>
        <v>0</v>
      </c>
      <c r="J37" s="107">
        <f t="shared" si="5"/>
        <v>0</v>
      </c>
      <c r="K37" s="107">
        <f t="shared" si="5"/>
        <v>0</v>
      </c>
      <c r="L37" s="24"/>
      <c r="M37" s="107">
        <f t="shared" si="5"/>
        <v>0</v>
      </c>
      <c r="N37" s="107">
        <f t="shared" si="5"/>
        <v>0</v>
      </c>
      <c r="O37" s="107">
        <f t="shared" si="5"/>
        <v>0</v>
      </c>
      <c r="P37" s="107">
        <f t="shared" si="5"/>
        <v>0</v>
      </c>
    </row>
    <row r="38" spans="1:20" ht="15.75" customHeight="1" x14ac:dyDescent="0.35">
      <c r="A38" s="939" t="s">
        <v>201</v>
      </c>
      <c r="B38" s="940"/>
      <c r="C38" s="107">
        <f>+C11-C35</f>
        <v>0</v>
      </c>
      <c r="D38" s="107">
        <f>+D11-D35</f>
        <v>0</v>
      </c>
      <c r="E38" s="107">
        <f>+E11-E35</f>
        <v>0</v>
      </c>
      <c r="F38" s="107">
        <f>SUM(C38:E38)</f>
        <v>0</v>
      </c>
      <c r="G38" s="191"/>
      <c r="H38" s="107">
        <f>+H11-H35</f>
        <v>0</v>
      </c>
      <c r="I38" s="107">
        <f>+I11-I35</f>
        <v>0</v>
      </c>
      <c r="J38" s="107">
        <f>+J11-J35</f>
        <v>0</v>
      </c>
      <c r="K38" s="107">
        <f>+K11-K35</f>
        <v>0</v>
      </c>
      <c r="L38" s="24"/>
      <c r="M38" s="107">
        <f>+M11-M35</f>
        <v>0</v>
      </c>
      <c r="N38" s="107">
        <f>+N11-N35</f>
        <v>0</v>
      </c>
      <c r="O38" s="107">
        <f>+O11-O35</f>
        <v>0</v>
      </c>
      <c r="P38" s="107">
        <f>+P11-P35</f>
        <v>0</v>
      </c>
    </row>
    <row r="39" spans="1:20" ht="7.5" customHeight="1" x14ac:dyDescent="0.35">
      <c r="C39" s="208"/>
      <c r="D39" s="208"/>
      <c r="E39" s="208"/>
      <c r="F39" s="209"/>
      <c r="G39" s="191"/>
      <c r="H39" s="210"/>
      <c r="I39" s="210"/>
      <c r="J39" s="210"/>
      <c r="K39" s="211"/>
      <c r="L39" s="191"/>
      <c r="M39" s="210"/>
      <c r="N39" s="210"/>
      <c r="O39" s="210"/>
      <c r="P39" s="211"/>
    </row>
    <row r="40" spans="1:20" ht="14.15" customHeight="1" x14ac:dyDescent="0.35">
      <c r="A40" s="930" t="s">
        <v>202</v>
      </c>
      <c r="B40" s="931"/>
      <c r="C40" s="52"/>
      <c r="D40" s="212" t="s">
        <v>121</v>
      </c>
      <c r="E40" s="212" t="s">
        <v>121</v>
      </c>
      <c r="F40" s="106">
        <f>SUM(C40:E40)</f>
        <v>0</v>
      </c>
      <c r="G40" s="191"/>
      <c r="H40" s="621">
        <f>F44</f>
        <v>0</v>
      </c>
      <c r="I40" s="27" t="s">
        <v>121</v>
      </c>
      <c r="J40" s="27"/>
      <c r="K40" s="106">
        <f>F44</f>
        <v>0</v>
      </c>
      <c r="L40" s="191"/>
      <c r="M40" s="104">
        <f>K44</f>
        <v>0</v>
      </c>
      <c r="N40" s="27" t="s">
        <v>121</v>
      </c>
      <c r="O40" s="27"/>
      <c r="P40" s="106">
        <f>K44</f>
        <v>0</v>
      </c>
    </row>
    <row r="41" spans="1:20" ht="14.25" customHeight="1" x14ac:dyDescent="0.35">
      <c r="A41" s="941" t="s">
        <v>203</v>
      </c>
      <c r="B41" s="942"/>
      <c r="C41" s="52"/>
      <c r="D41" s="27" t="s">
        <v>121</v>
      </c>
      <c r="E41" s="28">
        <v>0</v>
      </c>
      <c r="F41" s="106">
        <f>SUM(C41:E41)</f>
        <v>0</v>
      </c>
      <c r="G41" s="191"/>
      <c r="H41" s="27"/>
      <c r="I41" s="27" t="s">
        <v>121</v>
      </c>
      <c r="J41" s="27"/>
      <c r="K41" s="105">
        <f>H41</f>
        <v>0</v>
      </c>
      <c r="L41" s="191"/>
      <c r="M41" s="27"/>
      <c r="N41" s="27" t="s">
        <v>121</v>
      </c>
      <c r="O41" s="27"/>
      <c r="P41" s="105">
        <f>M41</f>
        <v>0</v>
      </c>
      <c r="T41" s="160"/>
    </row>
    <row r="42" spans="1:20" ht="14.25" customHeight="1" x14ac:dyDescent="0.35">
      <c r="A42" s="930" t="s">
        <v>204</v>
      </c>
      <c r="B42" s="931"/>
      <c r="C42" s="107">
        <f>+C40+C41</f>
        <v>0</v>
      </c>
      <c r="D42" s="213"/>
      <c r="E42" s="107">
        <f>E41</f>
        <v>0</v>
      </c>
      <c r="F42" s="107">
        <f>SUM(C42:E42)</f>
        <v>0</v>
      </c>
      <c r="G42" s="191"/>
      <c r="H42" s="107">
        <f>+H40+H41</f>
        <v>0</v>
      </c>
      <c r="I42" s="213"/>
      <c r="J42" s="213"/>
      <c r="K42" s="107">
        <f>+K40+K41</f>
        <v>0</v>
      </c>
      <c r="L42" s="191"/>
      <c r="M42" s="107">
        <f>+M40+M41</f>
        <v>0</v>
      </c>
      <c r="N42" s="213"/>
      <c r="O42" s="213"/>
      <c r="P42" s="107">
        <f>+P40+P41</f>
        <v>0</v>
      </c>
    </row>
    <row r="43" spans="1:20" ht="5.5" customHeight="1" x14ac:dyDescent="0.35">
      <c r="A43" s="943"/>
      <c r="B43" s="943"/>
      <c r="C43" s="214"/>
      <c r="D43" s="214"/>
      <c r="E43" s="214"/>
      <c r="F43" s="214"/>
      <c r="G43" s="191"/>
      <c r="H43" s="214"/>
      <c r="I43" s="214"/>
      <c r="J43" s="214"/>
      <c r="K43" s="214"/>
      <c r="L43" s="191"/>
      <c r="M43" s="214"/>
      <c r="N43" s="214"/>
      <c r="O43" s="214"/>
      <c r="P43" s="214"/>
      <c r="T43" s="161"/>
    </row>
    <row r="44" spans="1:20" ht="15.65" customHeight="1" x14ac:dyDescent="0.35">
      <c r="A44" s="930" t="s">
        <v>205</v>
      </c>
      <c r="B44" s="931"/>
      <c r="C44" s="614">
        <f>ROUND(SUM(C38+C42),0)</f>
        <v>0</v>
      </c>
      <c r="D44" s="614">
        <f t="shared" ref="D44:P44" si="6">ROUND(SUM(D38+D42),0)</f>
        <v>0</v>
      </c>
      <c r="E44" s="614">
        <f t="shared" si="6"/>
        <v>0</v>
      </c>
      <c r="F44" s="614">
        <f t="shared" si="6"/>
        <v>0</v>
      </c>
      <c r="G44" s="191">
        <f t="shared" si="6"/>
        <v>0</v>
      </c>
      <c r="H44" s="614">
        <f t="shared" si="6"/>
        <v>0</v>
      </c>
      <c r="I44" s="614">
        <f t="shared" si="6"/>
        <v>0</v>
      </c>
      <c r="J44" s="614">
        <f t="shared" si="6"/>
        <v>0</v>
      </c>
      <c r="K44" s="614">
        <f t="shared" si="6"/>
        <v>0</v>
      </c>
      <c r="L44" s="191">
        <f t="shared" si="6"/>
        <v>0</v>
      </c>
      <c r="M44" s="614">
        <f t="shared" si="6"/>
        <v>0</v>
      </c>
      <c r="N44" s="614">
        <f t="shared" si="6"/>
        <v>0</v>
      </c>
      <c r="O44" s="614">
        <f t="shared" si="6"/>
        <v>0</v>
      </c>
      <c r="P44" s="614">
        <f t="shared" si="6"/>
        <v>0</v>
      </c>
    </row>
    <row r="45" spans="1:20" ht="5.5" customHeight="1" x14ac:dyDescent="0.35">
      <c r="A45" s="930"/>
      <c r="B45" s="930"/>
      <c r="C45" s="215"/>
      <c r="D45" s="206"/>
      <c r="E45" s="206"/>
      <c r="F45" s="215">
        <f>SUM(C45:E45)</f>
        <v>0</v>
      </c>
      <c r="G45" s="191"/>
      <c r="H45" s="206"/>
      <c r="I45" s="206"/>
      <c r="J45" s="206"/>
      <c r="K45" s="206"/>
      <c r="L45" s="164"/>
      <c r="M45" s="206"/>
      <c r="N45" s="206"/>
      <c r="O45" s="206"/>
      <c r="P45" s="206"/>
    </row>
    <row r="46" spans="1:20" s="162" customFormat="1" ht="12.65" customHeight="1" x14ac:dyDescent="0.3">
      <c r="A46" s="944" t="s">
        <v>206</v>
      </c>
      <c r="B46" s="944"/>
      <c r="C46" s="944"/>
      <c r="D46" s="944"/>
      <c r="E46" s="944"/>
      <c r="F46" s="944"/>
      <c r="G46" s="944"/>
      <c r="H46" s="944"/>
      <c r="I46" s="944"/>
      <c r="J46" s="944"/>
      <c r="K46" s="944"/>
      <c r="L46" s="944"/>
      <c r="M46" s="944"/>
      <c r="N46" s="944"/>
      <c r="O46" s="944"/>
      <c r="P46" s="944"/>
    </row>
    <row r="47" spans="1:20" s="162" customFormat="1" ht="14.25" customHeight="1" x14ac:dyDescent="0.3">
      <c r="A47" s="929" t="s">
        <v>207</v>
      </c>
      <c r="B47" s="938"/>
      <c r="C47" s="52"/>
      <c r="D47" s="26">
        <v>0</v>
      </c>
      <c r="E47" s="26">
        <v>0</v>
      </c>
      <c r="F47" s="105">
        <f>SUM(C47:E47)</f>
        <v>0</v>
      </c>
      <c r="G47" s="191"/>
      <c r="H47" s="52"/>
      <c r="I47" s="26">
        <v>0</v>
      </c>
      <c r="J47" s="26">
        <v>0</v>
      </c>
      <c r="K47" s="105">
        <f>SUM(H47:J47)</f>
        <v>0</v>
      </c>
      <c r="L47" s="216"/>
      <c r="M47" s="52"/>
      <c r="N47" s="26">
        <v>0</v>
      </c>
      <c r="O47" s="26">
        <v>0</v>
      </c>
      <c r="P47" s="105">
        <f>SUM(M47:O47)</f>
        <v>0</v>
      </c>
    </row>
    <row r="48" spans="1:20" s="163" customFormat="1" ht="14.25" customHeight="1" x14ac:dyDescent="0.3">
      <c r="A48" s="929" t="s">
        <v>208</v>
      </c>
      <c r="B48" s="938"/>
      <c r="C48" s="52"/>
      <c r="D48" s="26">
        <v>0</v>
      </c>
      <c r="E48" s="26">
        <v>0</v>
      </c>
      <c r="F48" s="105">
        <f>SUM(C48:E48)</f>
        <v>0</v>
      </c>
      <c r="G48" s="191"/>
      <c r="H48" s="52"/>
      <c r="I48" s="26">
        <v>0</v>
      </c>
      <c r="J48" s="26">
        <v>0</v>
      </c>
      <c r="K48" s="105">
        <f>SUM(H48:J48)</f>
        <v>0</v>
      </c>
      <c r="L48" s="191"/>
      <c r="M48" s="52"/>
      <c r="N48" s="26">
        <v>0</v>
      </c>
      <c r="O48" s="26">
        <v>0</v>
      </c>
      <c r="P48" s="105">
        <f>SUM(M48:O48)</f>
        <v>0</v>
      </c>
    </row>
    <row r="49" spans="1:16" ht="14.25" customHeight="1" x14ac:dyDescent="0.35">
      <c r="A49" s="929" t="s">
        <v>209</v>
      </c>
      <c r="B49" s="938"/>
      <c r="C49" s="52"/>
      <c r="D49" s="26">
        <v>0</v>
      </c>
      <c r="E49" s="26">
        <v>0</v>
      </c>
      <c r="F49" s="105">
        <f>SUM(C49:E49)</f>
        <v>0</v>
      </c>
      <c r="G49" s="191"/>
      <c r="H49" s="52"/>
      <c r="I49" s="26">
        <v>0</v>
      </c>
      <c r="J49" s="26">
        <v>0</v>
      </c>
      <c r="K49" s="105">
        <f>SUM(H49:J49)</f>
        <v>0</v>
      </c>
      <c r="L49" s="164"/>
      <c r="M49" s="52"/>
      <c r="N49" s="26">
        <v>0</v>
      </c>
      <c r="O49" s="26">
        <v>0</v>
      </c>
      <c r="P49" s="105">
        <f>SUM(M49:O49)</f>
        <v>0</v>
      </c>
    </row>
    <row r="50" spans="1:16" s="164" customFormat="1" ht="14.25" customHeight="1" x14ac:dyDescent="0.25">
      <c r="A50" s="929" t="s">
        <v>210</v>
      </c>
      <c r="B50" s="938"/>
      <c r="C50" s="52"/>
      <c r="D50" s="26">
        <v>0</v>
      </c>
      <c r="E50" s="26">
        <v>0</v>
      </c>
      <c r="F50" s="105">
        <f>SUM(C50:E50)</f>
        <v>0</v>
      </c>
      <c r="G50" s="191"/>
      <c r="H50" s="52"/>
      <c r="I50" s="26">
        <v>0</v>
      </c>
      <c r="J50" s="26">
        <v>0</v>
      </c>
      <c r="K50" s="105">
        <f>SUM(H50:J50)</f>
        <v>0</v>
      </c>
      <c r="M50" s="52"/>
      <c r="N50" s="26">
        <v>0</v>
      </c>
      <c r="O50" s="26">
        <v>0</v>
      </c>
      <c r="P50" s="105">
        <f>SUM(M50:O50)</f>
        <v>0</v>
      </c>
    </row>
    <row r="51" spans="1:16" s="164" customFormat="1" ht="15" customHeight="1" x14ac:dyDescent="0.25">
      <c r="A51" s="929" t="s">
        <v>211</v>
      </c>
      <c r="B51" s="929"/>
      <c r="C51" s="52"/>
      <c r="D51" s="26">
        <v>0</v>
      </c>
      <c r="E51" s="26">
        <v>0</v>
      </c>
      <c r="F51" s="105">
        <f>SUM(C51:E51)</f>
        <v>0</v>
      </c>
      <c r="G51" s="191"/>
      <c r="H51" s="52"/>
      <c r="I51" s="26">
        <v>0</v>
      </c>
      <c r="J51" s="26">
        <v>0</v>
      </c>
      <c r="K51" s="105">
        <f>SUM(H51:J51)</f>
        <v>0</v>
      </c>
      <c r="M51" s="52"/>
      <c r="N51" s="26">
        <v>0</v>
      </c>
      <c r="O51" s="26">
        <v>0</v>
      </c>
      <c r="P51" s="105">
        <f>SUM(M51:O51)</f>
        <v>0</v>
      </c>
    </row>
    <row r="52" spans="1:16" s="164" customFormat="1" ht="13.5" customHeight="1" x14ac:dyDescent="0.3">
      <c r="A52" s="930" t="s">
        <v>212</v>
      </c>
      <c r="B52" s="931"/>
      <c r="C52" s="108">
        <f>C44-SUM(C47:C51)</f>
        <v>0</v>
      </c>
      <c r="D52" s="27">
        <v>0</v>
      </c>
      <c r="E52" s="27">
        <v>0</v>
      </c>
      <c r="F52" s="108">
        <f>F44-SUM(F47:F51)</f>
        <v>0</v>
      </c>
      <c r="G52" s="191"/>
      <c r="H52" s="108">
        <f>H44-SUM(H47:H51)</f>
        <v>0</v>
      </c>
      <c r="I52" s="27">
        <v>0</v>
      </c>
      <c r="J52" s="27">
        <v>0</v>
      </c>
      <c r="K52" s="108">
        <f>K44-SUM(K47:K51)</f>
        <v>0</v>
      </c>
      <c r="M52" s="108">
        <f>M44-SUM(M47:M51)</f>
        <v>0</v>
      </c>
      <c r="N52" s="27">
        <v>0</v>
      </c>
      <c r="O52" s="27">
        <v>0</v>
      </c>
      <c r="P52" s="108">
        <f>P44-SUM(P47:P51)</f>
        <v>0</v>
      </c>
    </row>
    <row r="53" spans="1:16" s="164" customFormat="1" ht="12.75" customHeight="1" x14ac:dyDescent="0.3">
      <c r="A53" s="932" t="s">
        <v>213</v>
      </c>
      <c r="B53" s="933"/>
      <c r="C53" s="29" t="str">
        <f>IF(C44&lt;&gt;ROUND(SUM(C47:C52),0),"Not in Balance","In Balance")</f>
        <v>In Balance</v>
      </c>
      <c r="D53" s="27">
        <v>0</v>
      </c>
      <c r="E53" s="27">
        <v>0</v>
      </c>
      <c r="F53" s="29" t="str">
        <f>IF(F44&lt;&gt;ROUND(SUM(F47:F52),0),"Not in Balance","In Balance")</f>
        <v>In Balance</v>
      </c>
      <c r="G53" s="165"/>
      <c r="H53" s="29" t="str">
        <f>IF(H44&lt;&gt;ROUND(SUM(H47:H52),0),"Not in Balance","In Balance")</f>
        <v>In Balance</v>
      </c>
      <c r="I53" s="27">
        <v>0</v>
      </c>
      <c r="J53" s="27">
        <v>0</v>
      </c>
      <c r="K53" s="29" t="str">
        <f>IF(K44&lt;&gt;ROUND(SUM(K47:K52),0),"Not in Balance","In Balance")</f>
        <v>In Balance</v>
      </c>
      <c r="L53" s="165"/>
      <c r="M53" s="29" t="str">
        <f>IF(M44&lt;&gt;ROUND(SUM(M47:M52),0),"Not in Balance","In Balance")</f>
        <v>In Balance</v>
      </c>
      <c r="N53" s="27">
        <v>0</v>
      </c>
      <c r="O53" s="27">
        <v>0</v>
      </c>
      <c r="P53" s="29" t="str">
        <f>IF(P44&lt;&gt;ROUND(SUM(P47:P52),0),"Not in Balance","In Balance")</f>
        <v>In Balance</v>
      </c>
    </row>
    <row r="54" spans="1:16" s="165" customFormat="1" ht="12.75" customHeight="1" x14ac:dyDescent="0.3">
      <c r="A54" s="934" t="s">
        <v>214</v>
      </c>
      <c r="B54" s="935"/>
      <c r="C54" s="53">
        <v>0</v>
      </c>
      <c r="D54" s="26">
        <v>0</v>
      </c>
      <c r="E54" s="26">
        <v>0</v>
      </c>
      <c r="F54" s="615">
        <f>C54+D54+E54</f>
        <v>0</v>
      </c>
      <c r="G54" s="191"/>
      <c r="H54" s="53"/>
      <c r="I54" s="26">
        <v>0</v>
      </c>
      <c r="J54" s="26">
        <v>0</v>
      </c>
      <c r="K54" s="615">
        <f>H54+I54+J54</f>
        <v>0</v>
      </c>
      <c r="L54" s="164"/>
      <c r="M54" s="53"/>
      <c r="N54" s="26">
        <v>0</v>
      </c>
      <c r="O54" s="26">
        <v>0</v>
      </c>
      <c r="P54" s="615">
        <f>M54+N54+O54</f>
        <v>0</v>
      </c>
    </row>
    <row r="55" spans="1:16" s="164" customFormat="1" ht="16.5" customHeight="1" x14ac:dyDescent="0.3">
      <c r="A55" s="162" t="s">
        <v>215</v>
      </c>
      <c r="B55" s="195"/>
      <c r="C55" s="108">
        <f>C51+C52+C54</f>
        <v>0</v>
      </c>
      <c r="D55" s="109"/>
      <c r="E55" s="110"/>
      <c r="F55" s="108">
        <f>F51+F52+F54</f>
        <v>0</v>
      </c>
      <c r="G55" s="191"/>
      <c r="H55" s="108">
        <f>H51+H52+H54</f>
        <v>0</v>
      </c>
      <c r="I55" s="109"/>
      <c r="J55" s="110"/>
      <c r="K55" s="108">
        <f>K51+K52+K54</f>
        <v>0</v>
      </c>
      <c r="M55" s="108">
        <f>M51+M52+M54</f>
        <v>0</v>
      </c>
      <c r="N55" s="109"/>
      <c r="O55" s="110"/>
      <c r="P55" s="108">
        <f>P51+P52+P54</f>
        <v>0</v>
      </c>
    </row>
    <row r="56" spans="1:16" s="164" customFormat="1" ht="12.75" customHeight="1" x14ac:dyDescent="0.3">
      <c r="A56" s="936" t="s">
        <v>216</v>
      </c>
      <c r="B56" s="937"/>
      <c r="C56" s="111" t="e">
        <f>SUM(C51+C52+C54)/(C35)</f>
        <v>#DIV/0!</v>
      </c>
      <c r="D56" s="916" t="e">
        <f>IF(F56&gt;='Summary of Proposed Agreement'!$G$100,"Meets state minimum reserve requirement","Does not Meet state minimum reserve requirement")</f>
        <v>#DIV/0!</v>
      </c>
      <c r="E56" s="926"/>
      <c r="F56" s="112" t="e">
        <f>SUM(F51+F52+F54)/(F35)</f>
        <v>#DIV/0!</v>
      </c>
      <c r="G56" s="191"/>
      <c r="H56" s="111" t="e">
        <f>SUM(H51+H52+H54)/(H35)</f>
        <v>#DIV/0!</v>
      </c>
      <c r="I56" s="916" t="e">
        <f>IF(K56&gt;='Summary of Proposed Agreement'!$G$100,"Meets state minimum reserve requirement","Does not Meet state minimum reserve requirement")</f>
        <v>#DIV/0!</v>
      </c>
      <c r="J56" s="917"/>
      <c r="K56" s="112" t="e">
        <f>SUM(K51+K52+K54)/(K35)</f>
        <v>#DIV/0!</v>
      </c>
      <c r="M56" s="111" t="e">
        <f>SUM(M51+M52+M54)/(M35)</f>
        <v>#DIV/0!</v>
      </c>
      <c r="N56" s="916" t="e">
        <f>IF(P56&gt;='Summary of Proposed Agreement'!$G$100,"Meets state minimum reserve requirement","Does not Meet state minimum reserve requirement")</f>
        <v>#DIV/0!</v>
      </c>
      <c r="O56" s="917"/>
      <c r="P56" s="112" t="e">
        <f>SUM(P51+P52+P54)/(P35)</f>
        <v>#DIV/0!</v>
      </c>
    </row>
    <row r="57" spans="1:16" s="164" customFormat="1" ht="12.75" customHeight="1" x14ac:dyDescent="0.25">
      <c r="C57" s="13"/>
      <c r="D57" s="927"/>
      <c r="E57" s="928"/>
      <c r="G57" s="191"/>
      <c r="H57" s="13"/>
      <c r="I57" s="918"/>
      <c r="J57" s="919"/>
      <c r="K57" s="13"/>
      <c r="M57" s="13"/>
      <c r="N57" s="918"/>
      <c r="O57" s="919"/>
      <c r="P57" s="13"/>
    </row>
    <row r="58" spans="1:16" s="164" customFormat="1" ht="12.75" customHeight="1" x14ac:dyDescent="0.35">
      <c r="A58" s="155"/>
      <c r="B58" s="155"/>
      <c r="C58" s="217"/>
      <c r="D58" s="155"/>
      <c r="E58" s="155"/>
      <c r="F58" s="159"/>
      <c r="G58" s="155"/>
      <c r="H58" s="218"/>
      <c r="I58" s="155"/>
      <c r="J58" s="155"/>
      <c r="K58" s="155"/>
      <c r="L58" s="155"/>
      <c r="M58" s="217"/>
      <c r="N58" s="155"/>
      <c r="O58" s="155"/>
      <c r="P58" s="155"/>
    </row>
    <row r="59" spans="1:16" ht="32.5" customHeight="1" x14ac:dyDescent="0.35">
      <c r="A59" s="920" t="s">
        <v>378</v>
      </c>
      <c r="B59" s="921"/>
      <c r="C59" s="913" t="s">
        <v>373</v>
      </c>
      <c r="D59" s="922"/>
      <c r="E59" s="922"/>
      <c r="F59" s="922"/>
      <c r="H59" s="913" t="s">
        <v>374</v>
      </c>
      <c r="I59" s="922"/>
      <c r="J59" s="922"/>
      <c r="K59" s="922"/>
      <c r="M59" s="913" t="s">
        <v>375</v>
      </c>
      <c r="N59" s="922"/>
      <c r="O59" s="922"/>
      <c r="P59" s="922"/>
    </row>
    <row r="60" spans="1:16" ht="260.5" customHeight="1" x14ac:dyDescent="0.35">
      <c r="A60" s="921"/>
      <c r="B60" s="921"/>
      <c r="C60" s="923"/>
      <c r="D60" s="924"/>
      <c r="E60" s="924"/>
      <c r="F60" s="925"/>
      <c r="G60" s="219"/>
      <c r="H60" s="923"/>
      <c r="I60" s="924"/>
      <c r="J60" s="924"/>
      <c r="K60" s="925"/>
      <c r="L60" s="219"/>
      <c r="M60" s="923"/>
      <c r="N60" s="924"/>
      <c r="O60" s="924"/>
      <c r="P60" s="925"/>
    </row>
    <row r="61" spans="1:16" ht="16.5" customHeight="1" x14ac:dyDescent="0.35"/>
    <row r="62" spans="1:16" ht="48" customHeight="1" x14ac:dyDescent="0.35">
      <c r="A62" s="909" t="s">
        <v>376</v>
      </c>
      <c r="B62" s="910"/>
      <c r="C62" s="910"/>
      <c r="D62" s="910"/>
      <c r="E62" s="910"/>
      <c r="F62" s="612" t="str">
        <f>IF(D35='Summary of Proposed Agreement'!H94,"yes","no")</f>
        <v>yes</v>
      </c>
      <c r="H62" s="911" t="s">
        <v>452</v>
      </c>
      <c r="I62" s="911"/>
      <c r="J62" s="911"/>
      <c r="K62" s="605" t="e">
        <f>(K8-F8)/K8</f>
        <v>#DIV/0!</v>
      </c>
      <c r="M62" s="911" t="s">
        <v>452</v>
      </c>
      <c r="N62" s="911"/>
      <c r="O62" s="911"/>
      <c r="P62" s="605" t="e">
        <f>(P8-K8)/P8</f>
        <v>#DIV/0!</v>
      </c>
    </row>
    <row r="63" spans="1:16" ht="66.650000000000006" customHeight="1" x14ac:dyDescent="0.35">
      <c r="A63" s="912" t="s">
        <v>522</v>
      </c>
      <c r="B63" s="913"/>
      <c r="C63" s="913"/>
      <c r="D63" s="913"/>
      <c r="E63" s="913"/>
      <c r="F63" s="914"/>
      <c r="H63" s="911" t="s">
        <v>453</v>
      </c>
      <c r="I63" s="911"/>
      <c r="J63" s="911"/>
      <c r="K63" s="605" t="e">
        <f>((K13+K18+K23)-(F13+F18+F23))/(K13+K18+K23)</f>
        <v>#DIV/0!</v>
      </c>
      <c r="M63" s="915" t="s">
        <v>453</v>
      </c>
      <c r="N63" s="915"/>
      <c r="O63" s="915"/>
      <c r="P63" s="605" t="e">
        <f>((P13+P18+P23)-(K13+K18+K23))/(P13+P18+P23)</f>
        <v>#DIV/0!</v>
      </c>
    </row>
    <row r="64" spans="1:16" ht="100" customHeight="1" x14ac:dyDescent="0.35">
      <c r="A64" s="830"/>
      <c r="B64" s="831"/>
      <c r="C64" s="831"/>
      <c r="D64" s="831"/>
      <c r="E64" s="831"/>
      <c r="F64" s="832"/>
    </row>
    <row r="65" ht="18.649999999999999" customHeight="1" x14ac:dyDescent="0.35"/>
    <row r="79" ht="7.5" customHeight="1" x14ac:dyDescent="0.35"/>
    <row r="81" spans="1:16" ht="7.5" customHeight="1" x14ac:dyDescent="0.35"/>
    <row r="84" spans="1:16" ht="26.25" customHeight="1" x14ac:dyDescent="0.35"/>
    <row r="85" spans="1:16" ht="9" customHeight="1" x14ac:dyDescent="0.35">
      <c r="M85" s="157"/>
      <c r="N85" s="157"/>
      <c r="O85" s="157"/>
      <c r="P85" s="157"/>
    </row>
    <row r="86" spans="1:16" ht="26.25" customHeight="1" x14ac:dyDescent="0.35">
      <c r="L86" s="157"/>
    </row>
    <row r="87" spans="1:16" s="157" customFormat="1" x14ac:dyDescent="0.35">
      <c r="A87" s="155"/>
      <c r="B87" s="155"/>
      <c r="C87" s="155"/>
      <c r="D87" s="155"/>
      <c r="E87" s="155"/>
      <c r="F87" s="155"/>
      <c r="G87" s="155"/>
      <c r="H87" s="155"/>
      <c r="I87" s="155"/>
      <c r="J87" s="155"/>
      <c r="K87" s="155"/>
      <c r="L87" s="155"/>
      <c r="M87" s="155"/>
      <c r="N87" s="155"/>
      <c r="O87" s="155"/>
      <c r="P87" s="155"/>
    </row>
    <row r="89" spans="1:16" ht="6.75" customHeight="1" x14ac:dyDescent="0.35"/>
    <row r="91" spans="1:16" ht="7.5" customHeight="1" x14ac:dyDescent="0.35">
      <c r="M91" s="157"/>
      <c r="N91" s="157"/>
      <c r="O91" s="157"/>
      <c r="P91" s="157"/>
    </row>
    <row r="92" spans="1:16" x14ac:dyDescent="0.35">
      <c r="A92" s="157"/>
      <c r="B92" s="157"/>
      <c r="C92" s="157"/>
      <c r="D92" s="157"/>
      <c r="E92" s="157"/>
      <c r="F92" s="157"/>
      <c r="L92" s="157"/>
      <c r="M92" s="157"/>
      <c r="N92" s="157"/>
      <c r="O92" s="157"/>
      <c r="P92" s="157"/>
    </row>
    <row r="93" spans="1:16" s="157" customFormat="1" x14ac:dyDescent="0.35">
      <c r="A93" s="155"/>
      <c r="B93" s="155"/>
      <c r="C93" s="155"/>
      <c r="D93" s="155"/>
      <c r="E93" s="155"/>
      <c r="F93" s="155"/>
      <c r="G93" s="155"/>
      <c r="H93" s="155"/>
      <c r="I93" s="155"/>
      <c r="J93" s="155"/>
      <c r="K93" s="155"/>
    </row>
    <row r="94" spans="1:16" s="157" customFormat="1" x14ac:dyDescent="0.35">
      <c r="A94" s="155"/>
      <c r="B94" s="155"/>
      <c r="C94" s="155"/>
      <c r="D94" s="155"/>
      <c r="E94" s="155"/>
      <c r="F94" s="155"/>
      <c r="G94" s="155"/>
      <c r="H94" s="155"/>
      <c r="I94" s="155"/>
      <c r="J94" s="155"/>
      <c r="K94" s="155"/>
    </row>
    <row r="95" spans="1:16" s="157" customFormat="1" x14ac:dyDescent="0.35">
      <c r="A95" s="155"/>
      <c r="B95" s="155"/>
      <c r="C95" s="155"/>
      <c r="D95" s="155"/>
      <c r="E95" s="155"/>
      <c r="F95" s="155"/>
      <c r="G95" s="155"/>
      <c r="H95" s="155"/>
      <c r="I95" s="155"/>
      <c r="J95" s="155"/>
      <c r="K95" s="155"/>
    </row>
    <row r="96" spans="1:16" s="157" customFormat="1" ht="12.75" customHeight="1" x14ac:dyDescent="0.35">
      <c r="A96" s="155"/>
      <c r="B96" s="155"/>
      <c r="C96" s="155"/>
      <c r="D96" s="155"/>
      <c r="E96" s="155"/>
      <c r="F96" s="155"/>
      <c r="G96" s="155"/>
      <c r="H96" s="155"/>
      <c r="I96" s="155"/>
      <c r="J96" s="155"/>
      <c r="K96" s="155"/>
      <c r="M96" s="163"/>
      <c r="N96" s="163"/>
      <c r="O96" s="163"/>
      <c r="P96" s="163"/>
    </row>
    <row r="97" spans="1:16" s="157" customFormat="1" ht="12.75" customHeight="1" x14ac:dyDescent="0.35">
      <c r="A97" s="155"/>
      <c r="B97" s="155"/>
      <c r="C97" s="155"/>
      <c r="D97" s="155"/>
      <c r="E97" s="155"/>
      <c r="F97" s="155"/>
      <c r="G97" s="155"/>
      <c r="H97" s="155"/>
      <c r="I97" s="155"/>
      <c r="J97" s="155"/>
      <c r="K97" s="155"/>
      <c r="L97" s="163"/>
      <c r="M97" s="155"/>
      <c r="N97" s="155"/>
      <c r="O97" s="155"/>
      <c r="P97" s="155"/>
    </row>
    <row r="98" spans="1:16" s="163" customFormat="1" ht="14.25" customHeight="1" x14ac:dyDescent="0.35">
      <c r="A98" s="157"/>
      <c r="B98" s="157"/>
      <c r="C98" s="157"/>
      <c r="D98" s="157"/>
      <c r="E98" s="157"/>
      <c r="F98" s="157"/>
      <c r="G98" s="155"/>
      <c r="H98" s="155"/>
      <c r="I98" s="155"/>
      <c r="J98" s="155"/>
      <c r="K98" s="155"/>
      <c r="L98" s="155"/>
      <c r="M98" s="157"/>
      <c r="N98" s="157"/>
      <c r="O98" s="157"/>
      <c r="P98" s="157"/>
    </row>
    <row r="99" spans="1:16" x14ac:dyDescent="0.35">
      <c r="A99" s="157"/>
      <c r="B99" s="157"/>
      <c r="C99" s="157"/>
      <c r="D99" s="157"/>
      <c r="E99" s="157"/>
      <c r="F99" s="157"/>
      <c r="L99" s="157"/>
    </row>
    <row r="100" spans="1:16" s="157" customFormat="1" x14ac:dyDescent="0.35">
      <c r="G100" s="155"/>
      <c r="H100" s="155"/>
      <c r="I100" s="155"/>
      <c r="J100" s="155"/>
      <c r="K100" s="155"/>
      <c r="L100" s="155"/>
      <c r="M100" s="155"/>
      <c r="N100" s="155"/>
      <c r="O100" s="155"/>
      <c r="P100" s="155"/>
    </row>
    <row r="101" spans="1:16" ht="19.5" customHeight="1" x14ac:dyDescent="0.35">
      <c r="A101" s="157"/>
      <c r="B101" s="157"/>
      <c r="C101" s="157"/>
      <c r="D101" s="157"/>
      <c r="E101" s="157"/>
      <c r="F101" s="157"/>
    </row>
    <row r="102" spans="1:16" ht="4.5" customHeight="1" x14ac:dyDescent="0.35">
      <c r="A102" s="157"/>
      <c r="B102" s="157"/>
      <c r="C102" s="157"/>
      <c r="D102" s="157"/>
      <c r="E102" s="157"/>
      <c r="F102" s="157"/>
    </row>
    <row r="103" spans="1:16" ht="26.25" customHeight="1" x14ac:dyDescent="0.35">
      <c r="A103" s="163"/>
      <c r="B103" s="163"/>
      <c r="C103" s="163"/>
      <c r="D103" s="163"/>
      <c r="E103" s="163"/>
      <c r="F103" s="163"/>
    </row>
    <row r="105" spans="1:16" x14ac:dyDescent="0.35">
      <c r="A105" s="157"/>
      <c r="B105" s="157"/>
      <c r="C105" s="157"/>
      <c r="D105" s="157"/>
      <c r="E105" s="157"/>
      <c r="F105" s="157"/>
    </row>
    <row r="106" spans="1:16" ht="6" customHeight="1" x14ac:dyDescent="0.35"/>
    <row r="109" spans="1:16" ht="81.75" customHeight="1" x14ac:dyDescent="0.35"/>
    <row r="110" spans="1:16" ht="18.75" customHeight="1" x14ac:dyDescent="0.35"/>
    <row r="113" s="155" customFormat="1" x14ac:dyDescent="0.35"/>
    <row r="114" s="155" customFormat="1" x14ac:dyDescent="0.35"/>
    <row r="115" s="155" customFormat="1" x14ac:dyDescent="0.35"/>
    <row r="116" s="155" customFormat="1" x14ac:dyDescent="0.35"/>
    <row r="117" s="155" customFormat="1" x14ac:dyDescent="0.35"/>
    <row r="118" s="155" customFormat="1" x14ac:dyDescent="0.35"/>
    <row r="119" s="155" customFormat="1" x14ac:dyDescent="0.35"/>
    <row r="120" s="155" customFormat="1" x14ac:dyDescent="0.35"/>
    <row r="121" s="155" customFormat="1" x14ac:dyDescent="0.35"/>
    <row r="122" s="155" customFormat="1" x14ac:dyDescent="0.35"/>
    <row r="123" s="155" customFormat="1" x14ac:dyDescent="0.35"/>
    <row r="124" s="155" customFormat="1" x14ac:dyDescent="0.35"/>
    <row r="125" s="155" customFormat="1" x14ac:dyDescent="0.35"/>
    <row r="126" s="155" customFormat="1" x14ac:dyDescent="0.35"/>
    <row r="127" s="155" customFormat="1" x14ac:dyDescent="0.35"/>
    <row r="128" s="155" customFormat="1" x14ac:dyDescent="0.35"/>
    <row r="129" s="155" customFormat="1" x14ac:dyDescent="0.35"/>
    <row r="130" s="155" customFormat="1" x14ac:dyDescent="0.35"/>
    <row r="131" s="155" customFormat="1" x14ac:dyDescent="0.35"/>
    <row r="132" s="155" customFormat="1" x14ac:dyDescent="0.35"/>
    <row r="133" s="155" customFormat="1" ht="8.25" customHeight="1" x14ac:dyDescent="0.35"/>
    <row r="134" s="155" customFormat="1" x14ac:dyDescent="0.35"/>
    <row r="135" s="155" customFormat="1" ht="9.75" customHeight="1" x14ac:dyDescent="0.35"/>
    <row r="136" s="155" customFormat="1" x14ac:dyDescent="0.35"/>
    <row r="137" s="155" customFormat="1" x14ac:dyDescent="0.35"/>
    <row r="138" s="155" customFormat="1" x14ac:dyDescent="0.35"/>
    <row r="139" s="155" customFormat="1" x14ac:dyDescent="0.35"/>
    <row r="140" s="155" customFormat="1" x14ac:dyDescent="0.35"/>
    <row r="141" s="155" customFormat="1" ht="26.25" customHeight="1" x14ac:dyDescent="0.35"/>
    <row r="142" s="155" customFormat="1" x14ac:dyDescent="0.35"/>
    <row r="143" s="155" customFormat="1" x14ac:dyDescent="0.35"/>
    <row r="144" s="155" customFormat="1" x14ac:dyDescent="0.35"/>
    <row r="151" spans="1:16" x14ac:dyDescent="0.35">
      <c r="M151" s="163"/>
      <c r="N151" s="163"/>
      <c r="O151" s="163"/>
      <c r="P151" s="163"/>
    </row>
    <row r="152" spans="1:16" ht="12.75" customHeight="1" x14ac:dyDescent="0.35">
      <c r="L152" s="163"/>
    </row>
    <row r="153" spans="1:16" s="163" customFormat="1" ht="14.25" customHeight="1" x14ac:dyDescent="0.35">
      <c r="A153" s="155"/>
      <c r="B153" s="155"/>
      <c r="C153" s="155"/>
      <c r="D153" s="155"/>
      <c r="E153" s="155"/>
      <c r="F153" s="155"/>
      <c r="G153" s="155"/>
      <c r="H153" s="155"/>
      <c r="I153" s="155"/>
      <c r="J153" s="155"/>
      <c r="K153" s="155"/>
      <c r="L153" s="155"/>
      <c r="M153" s="155"/>
      <c r="N153" s="155"/>
      <c r="O153" s="155"/>
      <c r="P153" s="155"/>
    </row>
    <row r="154" spans="1:16" x14ac:dyDescent="0.35">
      <c r="M154" s="162"/>
      <c r="N154" s="162"/>
      <c r="O154" s="162"/>
      <c r="P154" s="162"/>
    </row>
    <row r="155" spans="1:16" ht="19.5" customHeight="1" x14ac:dyDescent="0.35">
      <c r="L155" s="162"/>
    </row>
    <row r="156" spans="1:16" s="162" customFormat="1" ht="21" customHeight="1" x14ac:dyDescent="0.35">
      <c r="A156" s="155"/>
      <c r="B156" s="155"/>
      <c r="C156" s="155"/>
      <c r="D156" s="155"/>
      <c r="E156" s="155"/>
      <c r="F156" s="155"/>
      <c r="G156" s="155"/>
      <c r="H156" s="155"/>
      <c r="I156" s="155"/>
      <c r="J156" s="155"/>
      <c r="K156" s="155"/>
      <c r="L156" s="155"/>
      <c r="M156" s="155"/>
      <c r="N156" s="155"/>
      <c r="O156" s="155"/>
      <c r="P156" s="155"/>
    </row>
    <row r="157" spans="1:16" ht="27.75" customHeight="1" x14ac:dyDescent="0.35"/>
    <row r="158" spans="1:16" x14ac:dyDescent="0.35">
      <c r="A158" s="163"/>
      <c r="B158" s="163"/>
      <c r="C158" s="163"/>
      <c r="D158" s="163"/>
      <c r="E158" s="163"/>
      <c r="F158" s="163"/>
    </row>
    <row r="161" spans="1:6" x14ac:dyDescent="0.35">
      <c r="A161" s="162"/>
      <c r="B161" s="162"/>
      <c r="C161" s="162"/>
      <c r="D161" s="162"/>
      <c r="E161" s="162"/>
      <c r="F161" s="162"/>
    </row>
    <row r="165" spans="1:6" ht="12.75" customHeight="1" x14ac:dyDescent="0.35"/>
    <row r="166" spans="1:6" ht="29.25" customHeight="1" x14ac:dyDescent="0.35"/>
    <row r="167" spans="1:6" ht="21" customHeight="1" x14ac:dyDescent="0.35"/>
    <row r="168" spans="1:6" ht="21" customHeight="1" x14ac:dyDescent="0.35"/>
    <row r="169" spans="1:6" ht="21" customHeight="1" x14ac:dyDescent="0.35"/>
    <row r="170" spans="1:6" ht="21" customHeight="1" x14ac:dyDescent="0.35"/>
    <row r="172" spans="1:6" ht="15" customHeight="1" x14ac:dyDescent="0.35"/>
    <row r="173" spans="1:6" ht="39" customHeight="1" x14ac:dyDescent="0.35"/>
    <row r="174" spans="1:6" ht="23.25" customHeight="1" x14ac:dyDescent="0.35"/>
    <row r="175" spans="1:6" ht="23.25" customHeight="1" x14ac:dyDescent="0.35"/>
    <row r="176" spans="1:6" ht="23.25" customHeight="1" x14ac:dyDescent="0.35"/>
    <row r="177" ht="23.25" customHeight="1" x14ac:dyDescent="0.35"/>
    <row r="178" ht="12.25" customHeight="1" x14ac:dyDescent="0.35"/>
    <row r="179" ht="12.75" customHeight="1" x14ac:dyDescent="0.35"/>
    <row r="180" ht="29.15" customHeight="1" x14ac:dyDescent="0.35"/>
    <row r="181" ht="21" customHeight="1" x14ac:dyDescent="0.35"/>
    <row r="182" ht="21" customHeight="1" x14ac:dyDescent="0.35"/>
    <row r="183" ht="21" customHeight="1" x14ac:dyDescent="0.35"/>
    <row r="184" ht="21" customHeight="1" x14ac:dyDescent="0.35"/>
    <row r="185" ht="21" customHeight="1" x14ac:dyDescent="0.35"/>
    <row r="186" ht="12.25" customHeight="1" x14ac:dyDescent="0.35"/>
    <row r="187" ht="27" customHeight="1" x14ac:dyDescent="0.35"/>
    <row r="188" ht="17.25" customHeight="1" x14ac:dyDescent="0.35"/>
    <row r="189" ht="17.25" customHeight="1" x14ac:dyDescent="0.35"/>
    <row r="190" ht="17.25" customHeight="1" x14ac:dyDescent="0.35"/>
    <row r="191" ht="17.25" customHeight="1" x14ac:dyDescent="0.35"/>
    <row r="192" ht="17.25" customHeight="1" x14ac:dyDescent="0.35"/>
  </sheetData>
  <sheetProtection algorithmName="SHA-512" hashValue="5NWoiGPbHoNnD1XdRuxgE51k4Mj9lQQQtp6FaPEuyVx2S5TG6myl3R8Jduuxy75aQv8YdlD5A61JJDRWmBvUlQ==" saltValue="TEj6CbGyREiioEmDZWUGBg==" spinCount="100000" sheet="1" objects="1" scenarios="1" formatRows="0"/>
  <mergeCells count="72">
    <mergeCell ref="Q7:Q9"/>
    <mergeCell ref="Q1:Q2"/>
    <mergeCell ref="Q3:Q4"/>
    <mergeCell ref="A1:P1"/>
    <mergeCell ref="A2:P2"/>
    <mergeCell ref="A3:B3"/>
    <mergeCell ref="C3:F3"/>
    <mergeCell ref="H3:K3"/>
    <mergeCell ref="M3:P3"/>
    <mergeCell ref="K5:K6"/>
    <mergeCell ref="A25:B25"/>
    <mergeCell ref="A15:B15"/>
    <mergeCell ref="N5:N6"/>
    <mergeCell ref="A12:P12"/>
    <mergeCell ref="A13:B13"/>
    <mergeCell ref="A6:B6"/>
    <mergeCell ref="A5:B5"/>
    <mergeCell ref="D5:D6"/>
    <mergeCell ref="E5:E6"/>
    <mergeCell ref="F5:F6"/>
    <mergeCell ref="O5:O6"/>
    <mergeCell ref="P5:P6"/>
    <mergeCell ref="A7:P7"/>
    <mergeCell ref="A11:B11"/>
    <mergeCell ref="I5:I6"/>
    <mergeCell ref="A20:B20"/>
    <mergeCell ref="A21:B21"/>
    <mergeCell ref="A23:B23"/>
    <mergeCell ref="A24:B24"/>
    <mergeCell ref="J5:J6"/>
    <mergeCell ref="A16:B16"/>
    <mergeCell ref="A18:B18"/>
    <mergeCell ref="A14:B14"/>
    <mergeCell ref="A19:B19"/>
    <mergeCell ref="A27:B27"/>
    <mergeCell ref="A28:B28"/>
    <mergeCell ref="A29:B29"/>
    <mergeCell ref="A35:B35"/>
    <mergeCell ref="A38:B38"/>
    <mergeCell ref="A52:B52"/>
    <mergeCell ref="A53:B53"/>
    <mergeCell ref="A51:B51"/>
    <mergeCell ref="A40:B40"/>
    <mergeCell ref="A41:B41"/>
    <mergeCell ref="A42:B42"/>
    <mergeCell ref="A43:B43"/>
    <mergeCell ref="A44:B44"/>
    <mergeCell ref="A45:B45"/>
    <mergeCell ref="A46:P46"/>
    <mergeCell ref="A47:B47"/>
    <mergeCell ref="A48:B48"/>
    <mergeCell ref="A49:B49"/>
    <mergeCell ref="A50:B50"/>
    <mergeCell ref="A54:B54"/>
    <mergeCell ref="A56:B56"/>
    <mergeCell ref="D56:E57"/>
    <mergeCell ref="A62:E62"/>
    <mergeCell ref="A63:F63"/>
    <mergeCell ref="A64:F64"/>
    <mergeCell ref="N56:O57"/>
    <mergeCell ref="A59:B60"/>
    <mergeCell ref="C59:F59"/>
    <mergeCell ref="H59:K59"/>
    <mergeCell ref="M59:P59"/>
    <mergeCell ref="C60:F60"/>
    <mergeCell ref="H60:K60"/>
    <mergeCell ref="M60:P60"/>
    <mergeCell ref="I56:J57"/>
    <mergeCell ref="H62:J62"/>
    <mergeCell ref="H63:J63"/>
    <mergeCell ref="M62:O62"/>
    <mergeCell ref="M63:O63"/>
  </mergeCells>
  <conditionalFormatting sqref="D56">
    <cfRule type="containsText" dxfId="3" priority="7" operator="containsText" text="not">
      <formula>NOT(ISERROR(SEARCH("not",D56)))</formula>
    </cfRule>
  </conditionalFormatting>
  <conditionalFormatting sqref="I56">
    <cfRule type="containsText" dxfId="1" priority="6" operator="containsText" text="not">
      <formula>NOT(ISERROR(SEARCH("not",I56)))</formula>
    </cfRule>
  </conditionalFormatting>
  <conditionalFormatting sqref="N56">
    <cfRule type="containsText" dxfId="0" priority="5" operator="containsText" text="not">
      <formula>NOT(ISERROR(SEARCH("not",N56)))</formula>
    </cfRule>
  </conditionalFormatting>
  <pageMargins left="0.2" right="0.2" top="0.25" bottom="0.25" header="0.3" footer="0.05"/>
  <pageSetup scale="67" fitToHeight="0" orientation="landscape" r:id="rId1"/>
  <headerFooter>
    <oddFooter>&amp;L&amp;D&amp;C&amp;P of &amp;N&amp;R&amp;F</oddFooter>
  </headerFooter>
  <rowBreaks count="1" manualBreakCount="1">
    <brk id="58" max="16383" man="1"/>
  </rowBreaks>
  <drawing r:id="rId2"/>
  <extLst>
    <ext xmlns:x14="http://schemas.microsoft.com/office/spreadsheetml/2009/9/main" uri="{78C0D931-6437-407d-A8EE-F0AAD7539E65}">
      <x14:conditionalFormattings>
        <x14:conditionalFormatting xmlns:xm="http://schemas.microsoft.com/office/excel/2006/main">
          <x14:cfRule type="cellIs" priority="8" operator="lessThan" id="{D19F4BCE-791E-4852-8072-F802B36EB2D1}">
            <xm:f>'Summary of Proposed Agreement'!$G$100</xm:f>
            <x14:dxf>
              <font>
                <color rgb="FF9C0006"/>
              </font>
              <fill>
                <patternFill>
                  <bgColor rgb="FFFFC7CE"/>
                </patternFill>
              </fill>
            </x14:dxf>
          </x14:cfRule>
          <xm:sqref>F56 K56 P56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10BB-92FA-4EF7-98B6-2E45C3E3F1F9}">
  <dimension ref="A1:AD206"/>
  <sheetViews>
    <sheetView workbookViewId="0">
      <selection activeCell="A14" sqref="A14"/>
    </sheetView>
  </sheetViews>
  <sheetFormatPr defaultRowHeight="14.5" x14ac:dyDescent="0.35"/>
  <cols>
    <col min="1" max="1" width="111.81640625" customWidth="1"/>
    <col min="2" max="5" width="17.54296875" style="155" customWidth="1"/>
    <col min="6" max="6" width="20.81640625" style="155" customWidth="1"/>
    <col min="7" max="30" width="8.7265625" style="155"/>
  </cols>
  <sheetData>
    <row r="1" spans="1:1" ht="51" customHeight="1" x14ac:dyDescent="0.35">
      <c r="A1" s="47" t="s">
        <v>331</v>
      </c>
    </row>
    <row r="2" spans="1:1" ht="18.5" x14ac:dyDescent="0.45">
      <c r="A2" s="48" t="s">
        <v>217</v>
      </c>
    </row>
    <row r="3" spans="1:1" ht="4.5" customHeight="1" x14ac:dyDescent="0.35"/>
    <row r="4" spans="1:1" ht="30.75" customHeight="1" x14ac:dyDescent="0.35">
      <c r="A4" s="30" t="s">
        <v>218</v>
      </c>
    </row>
    <row r="5" spans="1:1" ht="96.75" customHeight="1" x14ac:dyDescent="0.35">
      <c r="A5" s="49" t="s">
        <v>219</v>
      </c>
    </row>
    <row r="6" spans="1:1" ht="4.5" customHeight="1" x14ac:dyDescent="0.35">
      <c r="A6" s="7"/>
    </row>
    <row r="7" spans="1:1" ht="26.5" x14ac:dyDescent="0.35">
      <c r="A7" s="31" t="s">
        <v>328</v>
      </c>
    </row>
    <row r="8" spans="1:1" ht="96.75" customHeight="1" x14ac:dyDescent="0.35">
      <c r="A8" s="49" t="s">
        <v>219</v>
      </c>
    </row>
    <row r="9" spans="1:1" ht="4.5" customHeight="1" x14ac:dyDescent="0.35">
      <c r="A9" s="7"/>
    </row>
    <row r="10" spans="1:1" ht="26.5" x14ac:dyDescent="0.35">
      <c r="A10" s="32" t="s">
        <v>329</v>
      </c>
    </row>
    <row r="11" spans="1:1" ht="96.75" customHeight="1" x14ac:dyDescent="0.35">
      <c r="A11" s="113" t="s">
        <v>219</v>
      </c>
    </row>
    <row r="12" spans="1:1" ht="4.5" customHeight="1" x14ac:dyDescent="0.35">
      <c r="A12" s="7"/>
    </row>
    <row r="13" spans="1:1" ht="26" x14ac:dyDescent="0.35">
      <c r="A13" s="33" t="s">
        <v>395</v>
      </c>
    </row>
    <row r="14" spans="1:1" ht="96.75" customHeight="1" x14ac:dyDescent="0.35">
      <c r="A14" s="50" t="s">
        <v>219</v>
      </c>
    </row>
    <row r="15" spans="1:1" ht="4.5" customHeight="1" x14ac:dyDescent="0.35">
      <c r="A15" s="34"/>
    </row>
    <row r="16" spans="1:1" ht="26.5" x14ac:dyDescent="0.35">
      <c r="A16" s="35" t="s">
        <v>396</v>
      </c>
    </row>
    <row r="17" spans="1:1" ht="107.15" customHeight="1" x14ac:dyDescent="0.35">
      <c r="A17" s="62" t="s">
        <v>219</v>
      </c>
    </row>
    <row r="18" spans="1:1" s="155" customFormat="1" x14ac:dyDescent="0.35">
      <c r="A18" s="36"/>
    </row>
    <row r="19" spans="1:1" s="155" customFormat="1" x14ac:dyDescent="0.35"/>
    <row r="20" spans="1:1" s="155" customFormat="1" x14ac:dyDescent="0.35"/>
    <row r="21" spans="1:1" s="155" customFormat="1" x14ac:dyDescent="0.35">
      <c r="A21" s="36"/>
    </row>
    <row r="22" spans="1:1" s="155" customFormat="1" x14ac:dyDescent="0.35"/>
    <row r="23" spans="1:1" s="155" customFormat="1" x14ac:dyDescent="0.35"/>
    <row r="24" spans="1:1" s="155" customFormat="1" x14ac:dyDescent="0.35">
      <c r="A24" s="166"/>
    </row>
    <row r="25" spans="1:1" s="155" customFormat="1" x14ac:dyDescent="0.35"/>
    <row r="26" spans="1:1" s="155" customFormat="1" x14ac:dyDescent="0.35"/>
    <row r="27" spans="1:1" s="155" customFormat="1" x14ac:dyDescent="0.35">
      <c r="A27" s="36"/>
    </row>
    <row r="28" spans="1:1" s="155" customFormat="1" x14ac:dyDescent="0.35"/>
    <row r="29" spans="1:1" s="155" customFormat="1" x14ac:dyDescent="0.35"/>
    <row r="30" spans="1:1" s="155" customFormat="1" x14ac:dyDescent="0.35">
      <c r="A30" s="167"/>
    </row>
    <row r="31" spans="1:1" s="155" customFormat="1" x14ac:dyDescent="0.35"/>
    <row r="32" spans="1:1" s="155" customFormat="1" x14ac:dyDescent="0.35"/>
    <row r="33" s="155" customFormat="1" x14ac:dyDescent="0.35"/>
    <row r="34" s="155" customFormat="1" x14ac:dyDescent="0.35"/>
    <row r="35" s="155" customFormat="1" x14ac:dyDescent="0.35"/>
    <row r="36" s="155" customFormat="1" x14ac:dyDescent="0.35"/>
    <row r="37" s="155" customFormat="1" x14ac:dyDescent="0.35"/>
    <row r="38" s="155" customFormat="1" x14ac:dyDescent="0.35"/>
    <row r="39" s="155" customFormat="1" x14ac:dyDescent="0.35"/>
    <row r="40" s="155" customFormat="1" x14ac:dyDescent="0.35"/>
    <row r="41" s="155" customFormat="1" x14ac:dyDescent="0.35"/>
    <row r="42" s="155" customFormat="1" x14ac:dyDescent="0.35"/>
    <row r="43" s="155" customFormat="1" x14ac:dyDescent="0.35"/>
    <row r="44" s="155" customFormat="1" x14ac:dyDescent="0.35"/>
    <row r="45" s="155" customFormat="1" x14ac:dyDescent="0.35"/>
    <row r="46" s="155" customFormat="1" x14ac:dyDescent="0.35"/>
    <row r="47" s="155" customFormat="1" x14ac:dyDescent="0.35"/>
    <row r="48" s="155" customFormat="1" x14ac:dyDescent="0.35"/>
    <row r="49" s="155" customFormat="1" x14ac:dyDescent="0.35"/>
    <row r="50" s="155" customFormat="1" x14ac:dyDescent="0.35"/>
    <row r="51" s="155" customFormat="1" x14ac:dyDescent="0.35"/>
    <row r="52" s="155" customFormat="1" x14ac:dyDescent="0.35"/>
    <row r="53" s="155" customFormat="1" x14ac:dyDescent="0.35"/>
    <row r="54" s="155" customFormat="1" x14ac:dyDescent="0.35"/>
    <row r="55" s="155" customFormat="1" x14ac:dyDescent="0.35"/>
    <row r="56" s="155" customFormat="1" x14ac:dyDescent="0.35"/>
    <row r="57" s="155" customFormat="1" x14ac:dyDescent="0.35"/>
    <row r="58" s="155" customFormat="1" x14ac:dyDescent="0.35"/>
    <row r="59" s="155" customFormat="1" x14ac:dyDescent="0.35"/>
    <row r="60" s="155" customFormat="1" x14ac:dyDescent="0.35"/>
    <row r="61" s="155" customFormat="1" x14ac:dyDescent="0.35"/>
    <row r="62" s="155" customFormat="1" x14ac:dyDescent="0.35"/>
    <row r="63" s="155" customFormat="1" x14ac:dyDescent="0.35"/>
    <row r="64" s="155" customFormat="1" x14ac:dyDescent="0.35"/>
    <row r="65" s="155" customFormat="1" x14ac:dyDescent="0.35"/>
    <row r="66" s="155" customFormat="1" x14ac:dyDescent="0.35"/>
    <row r="67" s="155" customFormat="1" x14ac:dyDescent="0.35"/>
    <row r="68" s="155" customFormat="1" x14ac:dyDescent="0.35"/>
    <row r="69" s="155" customFormat="1" x14ac:dyDescent="0.35"/>
    <row r="70" s="155" customFormat="1" x14ac:dyDescent="0.35"/>
    <row r="71" s="155" customFormat="1" x14ac:dyDescent="0.35"/>
    <row r="72" s="155" customFormat="1" x14ac:dyDescent="0.35"/>
    <row r="73" s="155" customFormat="1" x14ac:dyDescent="0.35"/>
    <row r="74" s="155" customFormat="1" x14ac:dyDescent="0.35"/>
    <row r="75" s="155" customFormat="1" x14ac:dyDescent="0.35"/>
    <row r="76" s="155" customFormat="1" x14ac:dyDescent="0.35"/>
    <row r="77" s="155" customFormat="1" x14ac:dyDescent="0.35"/>
    <row r="78" s="155" customFormat="1" x14ac:dyDescent="0.35"/>
    <row r="79" s="155" customFormat="1" x14ac:dyDescent="0.35"/>
    <row r="80" s="155" customFormat="1" x14ac:dyDescent="0.35"/>
    <row r="81" s="155" customFormat="1" x14ac:dyDescent="0.35"/>
    <row r="82" s="155" customFormat="1" x14ac:dyDescent="0.35"/>
    <row r="83" s="155" customFormat="1" x14ac:dyDescent="0.35"/>
    <row r="84" s="155" customFormat="1" x14ac:dyDescent="0.35"/>
    <row r="85" s="155" customFormat="1" x14ac:dyDescent="0.35"/>
    <row r="86" s="155" customFormat="1" x14ac:dyDescent="0.35"/>
    <row r="87" s="155" customFormat="1" x14ac:dyDescent="0.35"/>
    <row r="88" s="155" customFormat="1" x14ac:dyDescent="0.35"/>
    <row r="89" s="155" customFormat="1" x14ac:dyDescent="0.35"/>
    <row r="90" s="155" customFormat="1" x14ac:dyDescent="0.35"/>
    <row r="91" s="155" customFormat="1" x14ac:dyDescent="0.35"/>
    <row r="92" s="155" customFormat="1" x14ac:dyDescent="0.35"/>
    <row r="93" s="155" customFormat="1" x14ac:dyDescent="0.35"/>
    <row r="94" s="155" customFormat="1" x14ac:dyDescent="0.35"/>
    <row r="95" s="155" customFormat="1" x14ac:dyDescent="0.35"/>
    <row r="96" s="155" customFormat="1" x14ac:dyDescent="0.35"/>
    <row r="97" s="155" customFormat="1" x14ac:dyDescent="0.35"/>
    <row r="98" s="155" customFormat="1" x14ac:dyDescent="0.35"/>
    <row r="99" s="155" customFormat="1" x14ac:dyDescent="0.35"/>
    <row r="100" s="155" customFormat="1" x14ac:dyDescent="0.35"/>
    <row r="101" s="155" customFormat="1" x14ac:dyDescent="0.35"/>
    <row r="102" s="155" customFormat="1" x14ac:dyDescent="0.35"/>
    <row r="103" s="155" customFormat="1" x14ac:dyDescent="0.35"/>
    <row r="104" s="155" customFormat="1" x14ac:dyDescent="0.35"/>
    <row r="105" s="155" customFormat="1" x14ac:dyDescent="0.35"/>
    <row r="106" s="155" customFormat="1" x14ac:dyDescent="0.35"/>
    <row r="107" s="155" customFormat="1" x14ac:dyDescent="0.35"/>
    <row r="108" s="155" customFormat="1" x14ac:dyDescent="0.35"/>
    <row r="109" s="155" customFormat="1" x14ac:dyDescent="0.35"/>
    <row r="110" s="155" customFormat="1" x14ac:dyDescent="0.35"/>
    <row r="111" s="155" customFormat="1" x14ac:dyDescent="0.35"/>
    <row r="112" s="155" customFormat="1" x14ac:dyDescent="0.35"/>
    <row r="113" s="155" customFormat="1" x14ac:dyDescent="0.35"/>
    <row r="114" s="155" customFormat="1" x14ac:dyDescent="0.35"/>
    <row r="115" s="155" customFormat="1" x14ac:dyDescent="0.35"/>
    <row r="116" s="155" customFormat="1" x14ac:dyDescent="0.35"/>
    <row r="117" s="155" customFormat="1" x14ac:dyDescent="0.35"/>
    <row r="118" s="155" customFormat="1" x14ac:dyDescent="0.35"/>
    <row r="119" s="155" customFormat="1" x14ac:dyDescent="0.35"/>
    <row r="120" s="155" customFormat="1" x14ac:dyDescent="0.35"/>
    <row r="121" s="155" customFormat="1" x14ac:dyDescent="0.35"/>
    <row r="122" s="155" customFormat="1" x14ac:dyDescent="0.35"/>
    <row r="123" s="155" customFormat="1" x14ac:dyDescent="0.35"/>
    <row r="124" s="155" customFormat="1" x14ac:dyDescent="0.35"/>
    <row r="125" s="155" customFormat="1" x14ac:dyDescent="0.35"/>
    <row r="126" s="155" customFormat="1" x14ac:dyDescent="0.35"/>
    <row r="127" s="155" customFormat="1" x14ac:dyDescent="0.35"/>
    <row r="128" s="155" customFormat="1" x14ac:dyDescent="0.35"/>
    <row r="129" s="155" customFormat="1" x14ac:dyDescent="0.35"/>
    <row r="130" s="155" customFormat="1" x14ac:dyDescent="0.35"/>
    <row r="131" s="155" customFormat="1" x14ac:dyDescent="0.35"/>
    <row r="132" s="155" customFormat="1" x14ac:dyDescent="0.35"/>
    <row r="133" s="155" customFormat="1" x14ac:dyDescent="0.35"/>
    <row r="134" s="155" customFormat="1" x14ac:dyDescent="0.35"/>
    <row r="135" s="155" customFormat="1" x14ac:dyDescent="0.35"/>
    <row r="136" s="155" customFormat="1" x14ac:dyDescent="0.35"/>
    <row r="137" s="155" customFormat="1" x14ac:dyDescent="0.35"/>
    <row r="138" s="155" customFormat="1" x14ac:dyDescent="0.35"/>
    <row r="139" s="155" customFormat="1" x14ac:dyDescent="0.35"/>
    <row r="140" s="155" customFormat="1" x14ac:dyDescent="0.35"/>
    <row r="141" s="155" customFormat="1" x14ac:dyDescent="0.35"/>
    <row r="142" s="155" customFormat="1" x14ac:dyDescent="0.35"/>
    <row r="143" s="155" customFormat="1" x14ac:dyDescent="0.35"/>
    <row r="144" s="155" customFormat="1" x14ac:dyDescent="0.35"/>
    <row r="145" s="155" customFormat="1" x14ac:dyDescent="0.35"/>
    <row r="146" s="155" customFormat="1" x14ac:dyDescent="0.35"/>
    <row r="147" s="155" customFormat="1" x14ac:dyDescent="0.35"/>
    <row r="148" s="155" customFormat="1" x14ac:dyDescent="0.35"/>
    <row r="149" s="155" customFormat="1" x14ac:dyDescent="0.35"/>
    <row r="150" s="155" customFormat="1" x14ac:dyDescent="0.35"/>
    <row r="151" s="155" customFormat="1" x14ac:dyDescent="0.35"/>
    <row r="152" s="155" customFormat="1" x14ac:dyDescent="0.35"/>
    <row r="153" s="155" customFormat="1" x14ac:dyDescent="0.35"/>
    <row r="154" s="155" customFormat="1" x14ac:dyDescent="0.35"/>
    <row r="155" s="155" customFormat="1" x14ac:dyDescent="0.35"/>
    <row r="156" s="155" customFormat="1" x14ac:dyDescent="0.35"/>
    <row r="157" s="155" customFormat="1" x14ac:dyDescent="0.35"/>
    <row r="158" s="155" customFormat="1" x14ac:dyDescent="0.35"/>
    <row r="159" s="155" customFormat="1" x14ac:dyDescent="0.35"/>
    <row r="160" s="155" customFormat="1" x14ac:dyDescent="0.35"/>
    <row r="161" s="155" customFormat="1" x14ac:dyDescent="0.35"/>
    <row r="162" s="155" customFormat="1" x14ac:dyDescent="0.35"/>
    <row r="163" s="155" customFormat="1" x14ac:dyDescent="0.35"/>
    <row r="164" s="155" customFormat="1" x14ac:dyDescent="0.35"/>
    <row r="165" s="155" customFormat="1" x14ac:dyDescent="0.35"/>
    <row r="166" s="155" customFormat="1" x14ac:dyDescent="0.35"/>
    <row r="167" s="155" customFormat="1" x14ac:dyDescent="0.35"/>
    <row r="168" s="155" customFormat="1" x14ac:dyDescent="0.35"/>
    <row r="169" s="155" customFormat="1" x14ac:dyDescent="0.35"/>
    <row r="170" s="155" customFormat="1" x14ac:dyDescent="0.35"/>
    <row r="171" s="155" customFormat="1" x14ac:dyDescent="0.35"/>
    <row r="172" s="155" customFormat="1" x14ac:dyDescent="0.35"/>
    <row r="173" s="155" customFormat="1" x14ac:dyDescent="0.35"/>
    <row r="174" s="155" customFormat="1" x14ac:dyDescent="0.35"/>
    <row r="175" s="155" customFormat="1" x14ac:dyDescent="0.35"/>
    <row r="176" s="155" customFormat="1" x14ac:dyDescent="0.35"/>
    <row r="177" s="155" customFormat="1" x14ac:dyDescent="0.35"/>
    <row r="178" s="155" customFormat="1" x14ac:dyDescent="0.35"/>
    <row r="179" s="155" customFormat="1" x14ac:dyDescent="0.35"/>
    <row r="180" s="155" customFormat="1" x14ac:dyDescent="0.35"/>
    <row r="181" s="155" customFormat="1" x14ac:dyDescent="0.35"/>
    <row r="182" s="155" customFormat="1" x14ac:dyDescent="0.35"/>
    <row r="183" s="155" customFormat="1" x14ac:dyDescent="0.35"/>
    <row r="184" s="155" customFormat="1" x14ac:dyDescent="0.35"/>
    <row r="185" s="155" customFormat="1" x14ac:dyDescent="0.35"/>
    <row r="186" s="155" customFormat="1" x14ac:dyDescent="0.35"/>
    <row r="187" s="155" customFormat="1" x14ac:dyDescent="0.35"/>
    <row r="188" s="155" customFormat="1" x14ac:dyDescent="0.35"/>
    <row r="189" s="155" customFormat="1" x14ac:dyDescent="0.35"/>
    <row r="190" s="155" customFormat="1" x14ac:dyDescent="0.35"/>
    <row r="191" s="155" customFormat="1" x14ac:dyDescent="0.35"/>
    <row r="192" s="155" customFormat="1" x14ac:dyDescent="0.35"/>
    <row r="193" s="155" customFormat="1" x14ac:dyDescent="0.35"/>
    <row r="194" s="155" customFormat="1" x14ac:dyDescent="0.35"/>
    <row r="195" s="155" customFormat="1" x14ac:dyDescent="0.35"/>
    <row r="196" s="155" customFormat="1" x14ac:dyDescent="0.35"/>
    <row r="197" s="155" customFormat="1" x14ac:dyDescent="0.35"/>
    <row r="198" s="155" customFormat="1" x14ac:dyDescent="0.35"/>
    <row r="199" s="155" customFormat="1" x14ac:dyDescent="0.35"/>
    <row r="200" s="155" customFormat="1" x14ac:dyDescent="0.35"/>
    <row r="201" s="155" customFormat="1" x14ac:dyDescent="0.35"/>
    <row r="202" s="155" customFormat="1" x14ac:dyDescent="0.35"/>
    <row r="203" s="155" customFormat="1" x14ac:dyDescent="0.35"/>
    <row r="204" s="155" customFormat="1" x14ac:dyDescent="0.35"/>
    <row r="205" s="155" customFormat="1" x14ac:dyDescent="0.35"/>
    <row r="206" s="155" customFormat="1" x14ac:dyDescent="0.35"/>
  </sheetData>
  <sheetProtection algorithmName="SHA-512" hashValue="AFcuVStEY6aj9vwWrH6hF4c3YDokr2o+85us03C6qzJBnUkTsUjbasmiKW1yQLiR6aw2WoZ5IDbcisIxbD7L5g==" saltValue="LV6ToWvzco/oAzw2SR3Z8Q==" spinCount="100000" sheet="1" objects="1" scenarios="1" formatRows="0"/>
  <pageMargins left="0.2" right="0.2" top="0.5" bottom="0.2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CED61-21F1-405D-BCB5-440C87D6C0A5}">
  <sheetPr>
    <tabColor rgb="FFFFFF00"/>
  </sheetPr>
  <dimension ref="A1:J149"/>
  <sheetViews>
    <sheetView tabSelected="1" workbookViewId="0">
      <selection activeCell="O10" sqref="O10"/>
    </sheetView>
  </sheetViews>
  <sheetFormatPr defaultColWidth="8.81640625" defaultRowHeight="14.5" x14ac:dyDescent="0.35"/>
  <cols>
    <col min="1" max="1" width="4.54296875" customWidth="1"/>
    <col min="2" max="2" width="7.26953125" customWidth="1"/>
    <col min="3" max="3" width="5.26953125" customWidth="1"/>
    <col min="4" max="4" width="9.453125" customWidth="1"/>
    <col min="5" max="5" width="26.54296875" customWidth="1"/>
    <col min="6" max="8" width="14.81640625" customWidth="1"/>
    <col min="9" max="9" width="61.453125" customWidth="1"/>
    <col min="10" max="10" width="13.453125" bestFit="1" customWidth="1"/>
  </cols>
  <sheetData>
    <row r="1" spans="1:9" ht="46.5" customHeight="1" thickBot="1" x14ac:dyDescent="0.4">
      <c r="A1" s="1013"/>
      <c r="B1" s="1013"/>
      <c r="C1" s="1013"/>
      <c r="D1" s="1013"/>
      <c r="E1" s="1013"/>
      <c r="F1" s="1013"/>
      <c r="G1" s="1013"/>
      <c r="H1" s="1013"/>
      <c r="I1" s="114" t="s">
        <v>220</v>
      </c>
    </row>
    <row r="2" spans="1:9" x14ac:dyDescent="0.35">
      <c r="A2" s="1014" t="s">
        <v>221</v>
      </c>
      <c r="B2" s="1015"/>
      <c r="C2" s="1015"/>
      <c r="D2" s="1015"/>
      <c r="E2" s="1015"/>
      <c r="F2" s="1015"/>
      <c r="G2" s="1015"/>
      <c r="H2" s="1016"/>
    </row>
    <row r="3" spans="1:9" x14ac:dyDescent="0.35">
      <c r="A3" s="1017" t="s">
        <v>222</v>
      </c>
      <c r="B3" s="1018"/>
      <c r="C3" s="1018"/>
      <c r="D3" s="1018"/>
      <c r="E3" s="1018"/>
      <c r="F3" s="1018"/>
      <c r="G3" s="1018"/>
      <c r="H3" s="1019"/>
    </row>
    <row r="4" spans="1:9" x14ac:dyDescent="0.35">
      <c r="A4" s="1017" t="s">
        <v>223</v>
      </c>
      <c r="B4" s="1018"/>
      <c r="C4" s="1018"/>
      <c r="D4" s="1018"/>
      <c r="E4" s="1018"/>
      <c r="F4" s="1018"/>
      <c r="G4" s="1018"/>
      <c r="H4" s="1019"/>
    </row>
    <row r="5" spans="1:9" ht="15" thickBot="1" x14ac:dyDescent="0.4">
      <c r="A5" s="1020" t="s">
        <v>224</v>
      </c>
      <c r="B5" s="1021"/>
      <c r="C5" s="1021"/>
      <c r="D5" s="1021"/>
      <c r="E5" s="1021"/>
      <c r="F5" s="1021"/>
      <c r="G5" s="1021"/>
      <c r="H5" s="1022"/>
    </row>
    <row r="6" spans="1:9" ht="8.5" customHeight="1" x14ac:dyDescent="0.35">
      <c r="A6" s="115"/>
      <c r="B6" s="115"/>
      <c r="C6" s="115"/>
      <c r="D6" s="115"/>
      <c r="E6" s="115"/>
      <c r="F6" s="115"/>
      <c r="G6" s="115"/>
      <c r="H6" s="115"/>
    </row>
    <row r="7" spans="1:9" x14ac:dyDescent="0.35">
      <c r="A7" s="1009" t="str">
        <f>+'Summary of Proposed Agreement'!B5</f>
        <v>Type in the Name of your LEA</v>
      </c>
      <c r="B7" s="1009"/>
      <c r="C7" s="1009"/>
      <c r="D7" s="1009"/>
      <c r="E7" s="1009"/>
      <c r="F7" s="1009"/>
      <c r="G7" s="25" t="s">
        <v>225</v>
      </c>
      <c r="H7" s="14"/>
    </row>
    <row r="8" spans="1:9" ht="17.5" customHeight="1" x14ac:dyDescent="0.35">
      <c r="A8" s="1012" t="s">
        <v>228</v>
      </c>
      <c r="B8" s="1012"/>
      <c r="C8" s="1012"/>
      <c r="D8" s="1012"/>
      <c r="E8" s="1012"/>
      <c r="F8" s="1012"/>
      <c r="G8" s="1012"/>
      <c r="H8" s="1012"/>
    </row>
    <row r="9" spans="1:9" ht="5.5" customHeight="1" x14ac:dyDescent="0.35">
      <c r="A9" s="1012"/>
      <c r="B9" s="1012"/>
      <c r="C9" s="1012"/>
      <c r="D9" s="1012"/>
      <c r="E9" s="1012"/>
      <c r="F9" s="1012"/>
      <c r="G9" s="1012"/>
      <c r="H9" s="1012"/>
    </row>
    <row r="10" spans="1:9" x14ac:dyDescent="0.35">
      <c r="A10" s="1009" t="str">
        <f>+'Summary of Proposed Agreement'!B7</f>
        <v>Type in the Name of the Bargaining Unit</v>
      </c>
      <c r="B10" s="1009"/>
      <c r="C10" s="1009"/>
      <c r="D10" s="1009"/>
      <c r="E10" s="1009"/>
      <c r="F10" s="1009"/>
      <c r="G10" s="25" t="s">
        <v>229</v>
      </c>
      <c r="H10" s="14"/>
    </row>
    <row r="11" spans="1:9" ht="4.5" customHeight="1" x14ac:dyDescent="0.35">
      <c r="A11" s="116"/>
      <c r="B11" s="116"/>
      <c r="C11" s="116"/>
      <c r="D11" s="116"/>
      <c r="E11" s="116"/>
      <c r="F11" s="116"/>
      <c r="G11" s="25"/>
      <c r="H11" s="14"/>
    </row>
    <row r="12" spans="1:9" ht="13.4" customHeight="1" x14ac:dyDescent="0.35">
      <c r="A12" s="1010" t="s">
        <v>226</v>
      </c>
      <c r="B12" s="1011"/>
      <c r="C12" s="1011"/>
      <c r="D12" s="1011"/>
      <c r="E12" s="1011"/>
      <c r="F12" s="1011"/>
      <c r="G12" s="1011"/>
      <c r="H12" s="1011"/>
    </row>
    <row r="13" spans="1:9" x14ac:dyDescent="0.35">
      <c r="A13" s="1011"/>
      <c r="B13" s="1011"/>
      <c r="C13" s="1011"/>
      <c r="D13" s="1011"/>
      <c r="E13" s="1011"/>
      <c r="F13" s="1011"/>
      <c r="G13" s="1011"/>
      <c r="H13" s="1011"/>
    </row>
    <row r="14" spans="1:9" x14ac:dyDescent="0.35">
      <c r="A14" s="1011"/>
      <c r="B14" s="1011"/>
      <c r="C14" s="1011"/>
      <c r="D14" s="1011"/>
      <c r="E14" s="1011"/>
      <c r="F14" s="1011"/>
      <c r="G14" s="1011"/>
      <c r="H14" s="1011"/>
    </row>
    <row r="15" spans="1:9" x14ac:dyDescent="0.35">
      <c r="A15" s="1011"/>
      <c r="B15" s="1011"/>
      <c r="C15" s="1011"/>
      <c r="D15" s="1011"/>
      <c r="E15" s="1011"/>
      <c r="F15" s="1011"/>
      <c r="G15" s="1011"/>
      <c r="H15" s="1011"/>
    </row>
    <row r="16" spans="1:9" ht="6.75" customHeight="1" x14ac:dyDescent="0.35"/>
    <row r="17" spans="1:9" ht="13.4" customHeight="1" x14ac:dyDescent="0.35">
      <c r="A17" s="1011" t="s">
        <v>227</v>
      </c>
      <c r="B17" s="1011"/>
      <c r="C17" s="1011"/>
      <c r="D17" s="1011"/>
      <c r="E17" s="1011"/>
      <c r="F17" s="1011"/>
      <c r="G17" s="1011"/>
      <c r="H17" s="1011"/>
    </row>
    <row r="18" spans="1:9" x14ac:dyDescent="0.35">
      <c r="A18" s="1011"/>
      <c r="B18" s="1011"/>
      <c r="C18" s="1011"/>
      <c r="D18" s="1011"/>
      <c r="E18" s="1011"/>
      <c r="F18" s="1011"/>
      <c r="G18" s="1011"/>
      <c r="H18" s="1011"/>
    </row>
    <row r="19" spans="1:9" ht="6.75" customHeight="1" x14ac:dyDescent="0.35">
      <c r="A19" s="1"/>
      <c r="B19" s="1"/>
      <c r="C19" s="1"/>
      <c r="D19" s="1"/>
      <c r="E19" s="1"/>
      <c r="F19" s="1"/>
      <c r="G19" s="1"/>
      <c r="H19" s="1"/>
    </row>
    <row r="20" spans="1:9" ht="16" customHeight="1" x14ac:dyDescent="0.35">
      <c r="A20" s="1023" t="s">
        <v>434</v>
      </c>
      <c r="B20" s="1023"/>
      <c r="C20" s="1023"/>
      <c r="D20" s="1023"/>
      <c r="E20" s="1023"/>
      <c r="F20" s="1023"/>
      <c r="G20" s="1024"/>
      <c r="H20" s="311">
        <f>+'Summary of Proposed Agreement'!H9</f>
        <v>0</v>
      </c>
    </row>
    <row r="21" spans="1:9" ht="7.5" customHeight="1" x14ac:dyDescent="0.35"/>
    <row r="22" spans="1:9" x14ac:dyDescent="0.35">
      <c r="A22" s="226" t="s">
        <v>230</v>
      </c>
      <c r="B22" s="227" t="s">
        <v>231</v>
      </c>
      <c r="C22" s="226"/>
      <c r="D22" s="226"/>
      <c r="E22" s="226"/>
      <c r="F22" s="226"/>
      <c r="G22" s="226"/>
      <c r="H22" s="226"/>
    </row>
    <row r="23" spans="1:9" x14ac:dyDescent="0.35">
      <c r="B23" s="1027" t="s">
        <v>232</v>
      </c>
      <c r="C23" s="1027"/>
      <c r="D23" s="1027"/>
      <c r="E23" s="1027"/>
      <c r="F23" s="1028"/>
      <c r="G23" s="1030">
        <f>+'Summary of Proposed Agreement'!H16</f>
        <v>0</v>
      </c>
      <c r="H23" s="1031"/>
    </row>
    <row r="24" spans="1:9" x14ac:dyDescent="0.35">
      <c r="B24" s="1027" t="s">
        <v>233</v>
      </c>
      <c r="C24" s="1027"/>
      <c r="D24" s="1027"/>
      <c r="E24" s="1027"/>
      <c r="F24" s="1028"/>
      <c r="G24" s="1030">
        <f>+'Summary of Proposed Agreement'!H17</f>
        <v>0</v>
      </c>
      <c r="H24" s="1031"/>
    </row>
    <row r="25" spans="1:9" x14ac:dyDescent="0.35">
      <c r="B25" s="1027" t="s">
        <v>234</v>
      </c>
      <c r="C25" s="1027"/>
      <c r="D25" s="1027"/>
      <c r="E25" s="1027"/>
      <c r="F25" s="1028"/>
      <c r="G25" s="1029" t="str">
        <f>'Summary of Proposed Agreement'!F18&amp;", "&amp;'Summary of Proposed Agreement'!G18&amp;", "&amp;'Summary of Proposed Agreement'!H18</f>
        <v>2024-25, 2025-26, 2026-27</v>
      </c>
      <c r="H25" s="1029"/>
    </row>
    <row r="26" spans="1:9" ht="7.5" customHeight="1" x14ac:dyDescent="0.35"/>
    <row r="27" spans="1:9" x14ac:dyDescent="0.35">
      <c r="A27" s="226" t="s">
        <v>235</v>
      </c>
      <c r="B27" s="227" t="s">
        <v>236</v>
      </c>
      <c r="C27" s="226"/>
      <c r="D27" s="226"/>
      <c r="E27" s="226"/>
      <c r="F27" s="226"/>
      <c r="G27" s="226"/>
      <c r="H27" s="226"/>
    </row>
    <row r="28" spans="1:9" x14ac:dyDescent="0.35">
      <c r="B28" t="s">
        <v>379</v>
      </c>
      <c r="G28" t="s">
        <v>381</v>
      </c>
      <c r="H28" t="s">
        <v>119</v>
      </c>
    </row>
    <row r="29" spans="1:9" x14ac:dyDescent="0.35">
      <c r="B29" s="118" t="s">
        <v>237</v>
      </c>
      <c r="C29" s="7" t="s">
        <v>238</v>
      </c>
      <c r="G29" s="229">
        <f>+'Summary of Proposed Agreement'!H87</f>
        <v>0</v>
      </c>
      <c r="H29" s="235">
        <f>+'Summary of Proposed Agreement'!Q87</f>
        <v>0</v>
      </c>
    </row>
    <row r="30" spans="1:9" ht="6" customHeight="1" x14ac:dyDescent="0.35">
      <c r="G30" s="230"/>
      <c r="H30" s="80"/>
    </row>
    <row r="31" spans="1:9" x14ac:dyDescent="0.35">
      <c r="B31" s="118" t="s">
        <v>239</v>
      </c>
      <c r="C31" s="7" t="s">
        <v>240</v>
      </c>
      <c r="G31" s="229">
        <f>+'Summary of Proposed Agreement'!H93</f>
        <v>0</v>
      </c>
      <c r="H31" s="229">
        <f>+'Summary of Proposed Agreement'!Q93</f>
        <v>0</v>
      </c>
      <c r="I31" s="19"/>
    </row>
    <row r="32" spans="1:9" ht="6" customHeight="1" x14ac:dyDescent="0.35">
      <c r="G32" s="230"/>
      <c r="H32" s="80"/>
    </row>
    <row r="33" spans="1:9" x14ac:dyDescent="0.35">
      <c r="B33" s="118" t="s">
        <v>241</v>
      </c>
      <c r="C33" t="s">
        <v>242</v>
      </c>
      <c r="G33" s="229">
        <f>+'Summary of Proposed Agreement'!H94</f>
        <v>0</v>
      </c>
      <c r="H33" s="229">
        <f>+'Summary of Proposed Agreement'!Q94</f>
        <v>0</v>
      </c>
      <c r="I33" s="19"/>
    </row>
    <row r="34" spans="1:9" ht="6" customHeight="1" x14ac:dyDescent="0.35">
      <c r="G34" s="230"/>
      <c r="H34" s="80"/>
    </row>
    <row r="35" spans="1:9" x14ac:dyDescent="0.35">
      <c r="B35" s="118" t="s">
        <v>243</v>
      </c>
      <c r="C35" t="s">
        <v>244</v>
      </c>
      <c r="G35" s="120" t="e">
        <f>'Summary of Proposed Agreement'!H96</f>
        <v>#DIV/0!</v>
      </c>
      <c r="H35" s="120" t="e">
        <f>'Summary of Proposed Agreement'!Q96</f>
        <v>#DIV/0!</v>
      </c>
      <c r="I35" s="19"/>
    </row>
    <row r="36" spans="1:9" ht="6" customHeight="1" x14ac:dyDescent="0.35">
      <c r="G36" s="230"/>
      <c r="H36" s="80"/>
    </row>
    <row r="37" spans="1:9" x14ac:dyDescent="0.35">
      <c r="B37" s="118" t="s">
        <v>245</v>
      </c>
      <c r="C37" s="7" t="s">
        <v>246</v>
      </c>
      <c r="G37" s="229" t="e">
        <f>+'Summary of Proposed Agreement'!H97</f>
        <v>#DIV/0!</v>
      </c>
      <c r="H37" s="229" t="e">
        <f>+'Summary of Proposed Agreement'!Q97</f>
        <v>#DIV/0!</v>
      </c>
      <c r="I37" s="19"/>
    </row>
    <row r="38" spans="1:9" ht="6.75" customHeight="1" x14ac:dyDescent="0.35"/>
    <row r="39" spans="1:9" x14ac:dyDescent="0.35">
      <c r="A39" s="226" t="s">
        <v>247</v>
      </c>
      <c r="B39" s="227" t="s">
        <v>248</v>
      </c>
      <c r="C39" s="226"/>
      <c r="D39" s="226"/>
      <c r="E39" s="226"/>
      <c r="F39" s="226"/>
      <c r="G39" s="226"/>
      <c r="H39" s="226"/>
    </row>
    <row r="40" spans="1:9" ht="13.4" customHeight="1" x14ac:dyDescent="0.35">
      <c r="B40" s="1010" t="s">
        <v>249</v>
      </c>
      <c r="C40" s="1011"/>
      <c r="D40" s="1011"/>
      <c r="E40" s="1011"/>
      <c r="F40" s="1011"/>
      <c r="G40" s="1011"/>
      <c r="H40" s="1011"/>
    </row>
    <row r="41" spans="1:9" x14ac:dyDescent="0.35">
      <c r="B41" s="1011"/>
      <c r="C41" s="1011"/>
      <c r="D41" s="1011"/>
      <c r="E41" s="1011"/>
      <c r="F41" s="1011"/>
      <c r="G41" s="1011"/>
      <c r="H41" s="1011"/>
    </row>
    <row r="42" spans="1:9" x14ac:dyDescent="0.35">
      <c r="B42" s="118" t="s">
        <v>237</v>
      </c>
      <c r="C42" t="s">
        <v>250</v>
      </c>
      <c r="G42" s="121" t="s">
        <v>136</v>
      </c>
      <c r="H42" s="121" t="s">
        <v>70</v>
      </c>
    </row>
    <row r="43" spans="1:9" x14ac:dyDescent="0.35">
      <c r="C43" t="s">
        <v>251</v>
      </c>
      <c r="G43" s="120">
        <f>+'Summary of Proposed Agreement'!G40</f>
        <v>0</v>
      </c>
      <c r="H43" s="236">
        <f>+'Summary of Proposed Agreement'!H40</f>
        <v>0</v>
      </c>
    </row>
    <row r="44" spans="1:9" x14ac:dyDescent="0.35">
      <c r="C44" s="122" t="s">
        <v>252</v>
      </c>
      <c r="G44" s="120">
        <f>+'Summary of Proposed Agreement'!G42</f>
        <v>0</v>
      </c>
      <c r="H44" s="236">
        <f>+'Summary of Proposed Agreement'!H42</f>
        <v>0</v>
      </c>
    </row>
    <row r="45" spans="1:9" ht="4.5" customHeight="1" x14ac:dyDescent="0.35">
      <c r="G45" s="123"/>
      <c r="H45" s="124"/>
    </row>
    <row r="46" spans="1:9" x14ac:dyDescent="0.35">
      <c r="B46" s="118" t="s">
        <v>239</v>
      </c>
      <c r="C46" t="s">
        <v>253</v>
      </c>
      <c r="G46" s="123"/>
      <c r="H46" s="124"/>
    </row>
    <row r="47" spans="1:9" x14ac:dyDescent="0.35">
      <c r="C47" s="7" t="s">
        <v>254</v>
      </c>
      <c r="G47" s="120">
        <f>+'Summary of Proposed Agreement'!G44</f>
        <v>0</v>
      </c>
      <c r="H47" s="236">
        <f>+'Summary of Proposed Agreement'!H44</f>
        <v>0</v>
      </c>
    </row>
    <row r="48" spans="1:9" ht="3.65" customHeight="1" x14ac:dyDescent="0.35">
      <c r="G48" s="125"/>
      <c r="H48" s="126"/>
    </row>
    <row r="49" spans="1:8" x14ac:dyDescent="0.35">
      <c r="B49" s="118" t="s">
        <v>241</v>
      </c>
      <c r="C49" s="1004" t="s">
        <v>380</v>
      </c>
      <c r="D49" s="1004"/>
      <c r="E49" s="1004"/>
      <c r="F49" s="1004"/>
      <c r="G49" s="125"/>
      <c r="H49" s="126"/>
    </row>
    <row r="50" spans="1:8" x14ac:dyDescent="0.35">
      <c r="C50" s="1004"/>
      <c r="D50" s="1004"/>
      <c r="E50" s="1004"/>
      <c r="F50" s="1004"/>
      <c r="G50" s="120">
        <f>'Summary of Proposed Agreement'!G46</f>
        <v>0</v>
      </c>
      <c r="H50" s="236">
        <f>'Summary of Proposed Agreement'!H46</f>
        <v>0</v>
      </c>
    </row>
    <row r="51" spans="1:8" ht="4" customHeight="1" x14ac:dyDescent="0.35">
      <c r="C51" s="306"/>
      <c r="D51" s="306"/>
      <c r="E51" s="306"/>
      <c r="F51" s="306"/>
      <c r="G51" s="312"/>
      <c r="H51" s="312"/>
    </row>
    <row r="52" spans="1:8" ht="26.15" customHeight="1" x14ac:dyDescent="0.35">
      <c r="B52" s="127" t="s">
        <v>243</v>
      </c>
      <c r="C52" s="1004" t="s">
        <v>449</v>
      </c>
      <c r="D52" s="1004"/>
      <c r="E52" s="1004"/>
      <c r="F52" s="1005"/>
      <c r="G52" s="251">
        <f>'Summary of Proposed Agreement'!G108</f>
        <v>0</v>
      </c>
      <c r="H52" s="251">
        <f>'Summary of Proposed Agreement'!H108</f>
        <v>0</v>
      </c>
    </row>
    <row r="53" spans="1:8" ht="4.5" customHeight="1" x14ac:dyDescent="0.35">
      <c r="C53" s="128"/>
    </row>
    <row r="54" spans="1:8" x14ac:dyDescent="0.35">
      <c r="B54" s="129" t="s">
        <v>245</v>
      </c>
      <c r="C54" s="7" t="s">
        <v>255</v>
      </c>
      <c r="G54" s="300">
        <f>'Summary of Proposed Agreement'!G48</f>
        <v>0</v>
      </c>
      <c r="H54" s="300">
        <f>'Summary of Proposed Agreement'!H48</f>
        <v>0</v>
      </c>
    </row>
    <row r="55" spans="1:8" ht="6" customHeight="1" x14ac:dyDescent="0.35">
      <c r="B55" s="129"/>
      <c r="C55" s="7"/>
      <c r="G55" s="130"/>
      <c r="H55" s="130"/>
    </row>
    <row r="56" spans="1:8" x14ac:dyDescent="0.35">
      <c r="B56" s="131" t="s">
        <v>257</v>
      </c>
      <c r="C56" s="7" t="s">
        <v>256</v>
      </c>
      <c r="G56" s="267">
        <f>'Summary of Proposed Agreement'!G49</f>
        <v>0</v>
      </c>
      <c r="H56" s="267">
        <f>'Summary of Proposed Agreement'!H49</f>
        <v>0</v>
      </c>
    </row>
    <row r="57" spans="1:8" ht="6" customHeight="1" x14ac:dyDescent="0.35">
      <c r="B57" s="132"/>
      <c r="G57" s="130"/>
      <c r="H57" s="130"/>
    </row>
    <row r="58" spans="1:8" ht="15.65" customHeight="1" x14ac:dyDescent="0.35">
      <c r="B58" s="133" t="s">
        <v>279</v>
      </c>
      <c r="C58" s="1010" t="s">
        <v>450</v>
      </c>
      <c r="D58" s="1011"/>
      <c r="E58" s="1011"/>
      <c r="F58" s="1026"/>
      <c r="G58" s="267">
        <f>'Summary of Proposed Agreement'!G50</f>
        <v>0</v>
      </c>
      <c r="H58" s="267">
        <f>'Summary of Proposed Agreement'!H50</f>
        <v>0</v>
      </c>
    </row>
    <row r="59" spans="1:8" ht="12.65" customHeight="1" x14ac:dyDescent="0.35">
      <c r="B59" s="133"/>
      <c r="C59" s="2"/>
      <c r="D59" s="117"/>
      <c r="E59" s="117"/>
      <c r="F59" s="117"/>
    </row>
    <row r="60" spans="1:8" ht="13.4" customHeight="1" x14ac:dyDescent="0.35">
      <c r="A60" s="226" t="s">
        <v>258</v>
      </c>
      <c r="B60" s="1025" t="s">
        <v>259</v>
      </c>
      <c r="C60" s="1025"/>
      <c r="D60" s="1025"/>
      <c r="E60" s="1025"/>
      <c r="F60" s="1025"/>
      <c r="G60" s="1025"/>
      <c r="H60" s="1025"/>
    </row>
    <row r="61" spans="1:8" x14ac:dyDescent="0.35">
      <c r="A61" s="226"/>
      <c r="B61" s="1025"/>
      <c r="C61" s="1025"/>
      <c r="D61" s="1025"/>
      <c r="E61" s="1025"/>
      <c r="F61" s="1025"/>
      <c r="G61" s="1025"/>
      <c r="H61" s="1025"/>
    </row>
    <row r="62" spans="1:8" x14ac:dyDescent="0.35">
      <c r="B62" s="118" t="s">
        <v>237</v>
      </c>
      <c r="C62" t="s">
        <v>260</v>
      </c>
      <c r="G62" s="250">
        <f>'Summary of Proposed Agreement'!H86</f>
        <v>0</v>
      </c>
      <c r="H62" s="251">
        <f>'Summary of Proposed Agreement'!Q86</f>
        <v>0</v>
      </c>
    </row>
    <row r="63" spans="1:8" ht="5.5" customHeight="1" x14ac:dyDescent="0.35">
      <c r="G63" s="252"/>
      <c r="H63" s="238"/>
    </row>
    <row r="64" spans="1:8" x14ac:dyDescent="0.35">
      <c r="B64" s="118" t="s">
        <v>239</v>
      </c>
      <c r="C64" t="s">
        <v>261</v>
      </c>
      <c r="G64" s="250">
        <f>'Summary of Proposed Agreement'!H91</f>
        <v>0</v>
      </c>
      <c r="H64" s="251">
        <f>'Summary of Proposed Agreement'!Q91</f>
        <v>0</v>
      </c>
    </row>
    <row r="65" spans="1:8" ht="5.5" customHeight="1" x14ac:dyDescent="0.35">
      <c r="G65" s="231"/>
      <c r="H65" s="232"/>
    </row>
    <row r="66" spans="1:8" x14ac:dyDescent="0.35">
      <c r="B66" s="118" t="s">
        <v>241</v>
      </c>
      <c r="C66" s="127" t="s">
        <v>262</v>
      </c>
      <c r="G66" s="233" t="e">
        <f>(G64-G62)/G62</f>
        <v>#DIV/0!</v>
      </c>
      <c r="H66" s="237" t="e">
        <f>(H64-H62)/H62</f>
        <v>#DIV/0!</v>
      </c>
    </row>
    <row r="67" spans="1:8" ht="5.5" customHeight="1" x14ac:dyDescent="0.35"/>
    <row r="68" spans="1:8" x14ac:dyDescent="0.35">
      <c r="A68" s="226" t="s">
        <v>263</v>
      </c>
      <c r="B68" s="227" t="s">
        <v>264</v>
      </c>
      <c r="C68" s="226"/>
      <c r="D68" s="226"/>
      <c r="E68" s="226"/>
      <c r="F68" s="226"/>
      <c r="G68" s="226"/>
      <c r="H68" s="226"/>
    </row>
    <row r="69" spans="1:8" ht="39.65" customHeight="1" x14ac:dyDescent="0.35">
      <c r="B69" s="989" t="s">
        <v>265</v>
      </c>
      <c r="C69" s="989"/>
      <c r="D69" s="989"/>
      <c r="E69" s="989"/>
      <c r="F69" s="190" t="s">
        <v>357</v>
      </c>
      <c r="G69" s="190" t="s">
        <v>359</v>
      </c>
      <c r="H69" s="190" t="s">
        <v>358</v>
      </c>
    </row>
    <row r="70" spans="1:8" x14ac:dyDescent="0.35">
      <c r="B70" s="118" t="s">
        <v>237</v>
      </c>
      <c r="C70" t="s">
        <v>266</v>
      </c>
    </row>
    <row r="71" spans="1:8" x14ac:dyDescent="0.35">
      <c r="C71" t="s">
        <v>267</v>
      </c>
      <c r="F71" s="1037">
        <f>'Impact To Multiyear Projection'!F35</f>
        <v>0</v>
      </c>
      <c r="G71" s="1038">
        <f>'Impact To Multiyear Projection'!K35</f>
        <v>0</v>
      </c>
      <c r="H71" s="1038">
        <f>'Impact To Multiyear Projection'!P35</f>
        <v>0</v>
      </c>
    </row>
    <row r="72" spans="1:8" ht="4.5" customHeight="1" x14ac:dyDescent="0.35">
      <c r="F72" s="1039"/>
      <c r="G72" s="1040"/>
      <c r="H72" s="1039"/>
    </row>
    <row r="73" spans="1:8" x14ac:dyDescent="0.35">
      <c r="B73" s="118" t="s">
        <v>239</v>
      </c>
      <c r="C73" t="s">
        <v>268</v>
      </c>
      <c r="F73" s="1039"/>
      <c r="G73" s="1041"/>
      <c r="H73" s="1039"/>
    </row>
    <row r="74" spans="1:8" x14ac:dyDescent="0.35">
      <c r="C74" t="s">
        <v>269</v>
      </c>
      <c r="F74" s="1042">
        <f>SUM('Summary of Proposed Agreement'!G100)</f>
        <v>0</v>
      </c>
      <c r="G74" s="1043">
        <f>SUM('Summary of Proposed Agreement'!G100)</f>
        <v>0</v>
      </c>
      <c r="H74" s="1044">
        <f>SUM('Summary of Proposed Agreement'!G100)</f>
        <v>0</v>
      </c>
    </row>
    <row r="75" spans="1:8" ht="4.5" customHeight="1" x14ac:dyDescent="0.35">
      <c r="F75" s="1039"/>
      <c r="G75" s="1045"/>
      <c r="H75" s="1039"/>
    </row>
    <row r="76" spans="1:8" x14ac:dyDescent="0.35">
      <c r="B76" s="118" t="s">
        <v>241</v>
      </c>
      <c r="C76" t="s">
        <v>270</v>
      </c>
      <c r="F76" s="1037">
        <f>F71*F74</f>
        <v>0</v>
      </c>
      <c r="G76" s="1037">
        <f t="shared" ref="G76:H76" si="0">G71*G74</f>
        <v>0</v>
      </c>
      <c r="H76" s="1038">
        <f t="shared" si="0"/>
        <v>0</v>
      </c>
    </row>
    <row r="77" spans="1:8" ht="4.5" customHeight="1" x14ac:dyDescent="0.35"/>
    <row r="78" spans="1:8" ht="13.4" customHeight="1" x14ac:dyDescent="0.35">
      <c r="B78" s="988" t="s">
        <v>271</v>
      </c>
      <c r="C78" s="988"/>
      <c r="D78" s="988"/>
      <c r="E78" s="988"/>
      <c r="F78" s="988"/>
      <c r="G78" s="988"/>
      <c r="H78" s="988"/>
    </row>
    <row r="79" spans="1:8" x14ac:dyDescent="0.35">
      <c r="B79" s="988"/>
      <c r="C79" s="988"/>
      <c r="D79" s="988"/>
      <c r="E79" s="988"/>
      <c r="F79" s="988"/>
      <c r="G79" s="988"/>
      <c r="H79" s="988"/>
    </row>
    <row r="80" spans="1:8" ht="4.5" customHeight="1" x14ac:dyDescent="0.35">
      <c r="B80" s="1"/>
      <c r="C80" s="1"/>
      <c r="D80" s="1"/>
      <c r="E80" s="1"/>
      <c r="F80" s="1"/>
      <c r="G80" s="1"/>
      <c r="H80" s="1"/>
    </row>
    <row r="81" spans="2:10" x14ac:dyDescent="0.35">
      <c r="B81" s="134" t="s">
        <v>272</v>
      </c>
    </row>
    <row r="82" spans="2:10" ht="4.5" customHeight="1" x14ac:dyDescent="0.35">
      <c r="B82" s="11"/>
    </row>
    <row r="83" spans="2:10" x14ac:dyDescent="0.35">
      <c r="B83" s="118" t="s">
        <v>243</v>
      </c>
      <c r="C83" t="s">
        <v>273</v>
      </c>
    </row>
    <row r="84" spans="2:10" x14ac:dyDescent="0.35">
      <c r="C84" t="s">
        <v>274</v>
      </c>
      <c r="F84" s="1046">
        <f>+'Impact To Multiyear Projection'!F51</f>
        <v>0</v>
      </c>
      <c r="G84" s="1047">
        <f>'Impact To Multiyear Projection'!K51</f>
        <v>0</v>
      </c>
      <c r="H84" s="1047">
        <f>'Impact To Multiyear Projection'!P51</f>
        <v>0</v>
      </c>
      <c r="J84" s="119"/>
    </row>
    <row r="85" spans="2:10" ht="4.5" customHeight="1" x14ac:dyDescent="0.35">
      <c r="F85" s="1048"/>
      <c r="G85" s="1048"/>
      <c r="H85" s="1048"/>
    </row>
    <row r="86" spans="2:10" x14ac:dyDescent="0.35">
      <c r="B86" s="127" t="s">
        <v>245</v>
      </c>
      <c r="C86" t="s">
        <v>275</v>
      </c>
      <c r="F86" s="1048"/>
      <c r="G86" s="1048"/>
      <c r="H86" s="1048"/>
    </row>
    <row r="87" spans="2:10" x14ac:dyDescent="0.35">
      <c r="C87" t="s">
        <v>276</v>
      </c>
      <c r="F87" s="1046">
        <f>+'Impact To Multiyear Projection'!F52</f>
        <v>0</v>
      </c>
      <c r="G87" s="1047">
        <f>'Impact To Multiyear Projection'!K52</f>
        <v>0</v>
      </c>
      <c r="H87" s="1047">
        <f>'Impact To Multiyear Projection'!P52</f>
        <v>0</v>
      </c>
    </row>
    <row r="88" spans="2:10" ht="4.5" customHeight="1" x14ac:dyDescent="0.35">
      <c r="F88" s="1048"/>
      <c r="G88" s="1048"/>
      <c r="H88" s="1048"/>
    </row>
    <row r="89" spans="2:10" x14ac:dyDescent="0.35">
      <c r="B89" s="127" t="s">
        <v>257</v>
      </c>
      <c r="C89" s="11" t="s">
        <v>277</v>
      </c>
      <c r="F89" s="1046">
        <f>+F84+F87</f>
        <v>0</v>
      </c>
      <c r="G89" s="1046">
        <f t="shared" ref="G89:H89" si="1">+G84+G87</f>
        <v>0</v>
      </c>
      <c r="H89" s="1047">
        <f t="shared" si="1"/>
        <v>0</v>
      </c>
    </row>
    <row r="90" spans="2:10" ht="4.5" customHeight="1" x14ac:dyDescent="0.35">
      <c r="B90" s="127"/>
      <c r="C90" s="11"/>
      <c r="F90" s="1048"/>
      <c r="G90" s="1048"/>
      <c r="H90" s="1049"/>
    </row>
    <row r="91" spans="2:10" x14ac:dyDescent="0.35">
      <c r="B91" s="134" t="s">
        <v>278</v>
      </c>
      <c r="F91" s="1048"/>
      <c r="G91" s="1048"/>
      <c r="H91" s="1049"/>
    </row>
    <row r="92" spans="2:10" ht="4.5" customHeight="1" x14ac:dyDescent="0.35">
      <c r="B92" s="11"/>
      <c r="F92" s="1048"/>
      <c r="G92" s="1048"/>
      <c r="H92" s="1049"/>
    </row>
    <row r="93" spans="2:10" x14ac:dyDescent="0.35">
      <c r="B93" s="127" t="s">
        <v>279</v>
      </c>
      <c r="C93" t="s">
        <v>280</v>
      </c>
      <c r="F93" s="1048"/>
      <c r="G93" s="1048"/>
      <c r="H93" s="1049"/>
    </row>
    <row r="94" spans="2:10" x14ac:dyDescent="0.35">
      <c r="C94" t="s">
        <v>281</v>
      </c>
      <c r="F94" s="1046">
        <f>('Impact To Multiyear Projection'!F54)</f>
        <v>0</v>
      </c>
      <c r="G94" s="1047">
        <f>'Impact To Multiyear Projection'!K54</f>
        <v>0</v>
      </c>
      <c r="H94" s="1047">
        <f>'Impact To Multiyear Projection'!P54</f>
        <v>0</v>
      </c>
    </row>
    <row r="95" spans="2:10" ht="4.5" customHeight="1" x14ac:dyDescent="0.35">
      <c r="F95" s="234"/>
      <c r="G95" s="234"/>
      <c r="H95" s="234"/>
    </row>
    <row r="96" spans="2:10" x14ac:dyDescent="0.35">
      <c r="B96" s="11" t="s">
        <v>282</v>
      </c>
      <c r="F96" s="234"/>
      <c r="G96" s="234"/>
      <c r="H96" s="234"/>
    </row>
    <row r="97" spans="1:8" ht="4.5" customHeight="1" x14ac:dyDescent="0.35">
      <c r="F97" s="234"/>
      <c r="G97" s="234"/>
      <c r="H97" s="234"/>
    </row>
    <row r="98" spans="1:8" x14ac:dyDescent="0.35">
      <c r="B98" s="127" t="s">
        <v>283</v>
      </c>
      <c r="C98" t="s">
        <v>284</v>
      </c>
      <c r="F98" s="1046">
        <f>+F89+F94</f>
        <v>0</v>
      </c>
      <c r="G98" s="1046">
        <f t="shared" ref="G98:H98" si="2">+G89+G94</f>
        <v>0</v>
      </c>
      <c r="H98" s="1047">
        <f t="shared" si="2"/>
        <v>0</v>
      </c>
    </row>
    <row r="99" spans="1:8" ht="4.5" customHeight="1" x14ac:dyDescent="0.35">
      <c r="F99" s="1048"/>
      <c r="G99" s="1048"/>
      <c r="H99" s="1048"/>
    </row>
    <row r="100" spans="1:8" x14ac:dyDescent="0.35">
      <c r="B100" s="132" t="s">
        <v>285</v>
      </c>
      <c r="C100" t="s">
        <v>286</v>
      </c>
      <c r="F100" s="1050" t="e">
        <f>SUM(F98/F71)</f>
        <v>#DIV/0!</v>
      </c>
      <c r="G100" s="1050" t="e">
        <f t="shared" ref="G100:H100" si="3">SUM(G98/G71)</f>
        <v>#DIV/0!</v>
      </c>
      <c r="H100" s="1051" t="e">
        <f t="shared" si="3"/>
        <v>#DIV/0!</v>
      </c>
    </row>
    <row r="101" spans="1:8" ht="4.5" customHeight="1" x14ac:dyDescent="0.35">
      <c r="B101" s="15"/>
      <c r="F101" s="1048"/>
      <c r="G101" s="1048"/>
      <c r="H101" s="1048"/>
    </row>
    <row r="102" spans="1:8" ht="28.5" customHeight="1" x14ac:dyDescent="0.35">
      <c r="B102" s="1004" t="s">
        <v>287</v>
      </c>
      <c r="C102" s="1004"/>
      <c r="D102" s="1004"/>
      <c r="E102" s="1005"/>
      <c r="F102" s="1046">
        <f>SUM(F98-F76)</f>
        <v>0</v>
      </c>
      <c r="G102" s="1046">
        <f t="shared" ref="G102:H102" si="4">SUM(G98-G76)</f>
        <v>0</v>
      </c>
      <c r="H102" s="1047">
        <f t="shared" si="4"/>
        <v>0</v>
      </c>
    </row>
    <row r="103" spans="1:8" ht="10.5" customHeight="1" x14ac:dyDescent="0.35">
      <c r="B103" s="15"/>
    </row>
    <row r="104" spans="1:8" x14ac:dyDescent="0.35">
      <c r="A104" s="228" t="s">
        <v>288</v>
      </c>
      <c r="B104" s="227" t="s">
        <v>451</v>
      </c>
      <c r="C104" s="226"/>
      <c r="D104" s="226"/>
      <c r="E104" s="226"/>
      <c r="F104" s="226"/>
      <c r="G104" s="226"/>
      <c r="H104" s="226"/>
    </row>
    <row r="105" spans="1:8" s="12" customFormat="1" ht="69.650000000000006" customHeight="1" x14ac:dyDescent="0.35">
      <c r="B105" s="993" t="str">
        <f>Narrative!A5</f>
        <v>N/A</v>
      </c>
      <c r="C105" s="994"/>
      <c r="D105" s="994"/>
      <c r="E105" s="994"/>
      <c r="F105" s="994"/>
      <c r="G105" s="994"/>
      <c r="H105" s="995"/>
    </row>
    <row r="106" spans="1:8" ht="6" customHeight="1" x14ac:dyDescent="0.35"/>
    <row r="107" spans="1:8" ht="19.5" customHeight="1" x14ac:dyDescent="0.35">
      <c r="A107" t="s">
        <v>512</v>
      </c>
      <c r="B107" s="1007" t="s">
        <v>514</v>
      </c>
      <c r="C107" s="1007"/>
      <c r="D107" s="1007"/>
      <c r="E107" s="1007"/>
      <c r="F107" s="1007"/>
      <c r="G107" s="1007"/>
      <c r="H107" s="1007"/>
    </row>
    <row r="108" spans="1:8" ht="53.5" customHeight="1" x14ac:dyDescent="0.35">
      <c r="B108" s="1006" t="str">
        <f>'Summary of Proposed Agreement'!B106</f>
        <v>N/A</v>
      </c>
      <c r="C108" s="1006"/>
      <c r="D108" s="1006"/>
      <c r="E108" s="1006"/>
      <c r="F108" s="1006"/>
      <c r="G108" s="1006"/>
      <c r="H108" s="1006"/>
    </row>
    <row r="109" spans="1:8" ht="5.5" customHeight="1" x14ac:dyDescent="0.35">
      <c r="B109" s="627"/>
      <c r="C109" s="627"/>
      <c r="D109" s="627"/>
      <c r="E109" s="627"/>
      <c r="F109" s="627"/>
      <c r="G109" s="627"/>
      <c r="H109" s="627"/>
    </row>
    <row r="110" spans="1:8" ht="16.5" customHeight="1" x14ac:dyDescent="0.35">
      <c r="A110" t="s">
        <v>515</v>
      </c>
      <c r="B110" s="1008" t="s">
        <v>513</v>
      </c>
      <c r="C110" s="1008"/>
      <c r="D110" s="1008"/>
      <c r="E110" s="1008"/>
      <c r="F110" s="1008"/>
      <c r="G110" s="1008"/>
      <c r="H110" s="1008"/>
    </row>
    <row r="111" spans="1:8" ht="50.5" customHeight="1" x14ac:dyDescent="0.35">
      <c r="B111" s="1006" t="str">
        <f>'Summary of Proposed Agreement'!$B$111</f>
        <v>N/A</v>
      </c>
      <c r="C111" s="1006"/>
      <c r="D111" s="1006"/>
      <c r="E111" s="1006"/>
      <c r="F111" s="1006"/>
      <c r="G111" s="1006"/>
      <c r="H111" s="1006"/>
    </row>
    <row r="112" spans="1:8" ht="5.15" customHeight="1" x14ac:dyDescent="0.35">
      <c r="C112" s="626"/>
      <c r="D112" s="626"/>
      <c r="E112" s="626"/>
      <c r="F112" s="626"/>
      <c r="G112" s="626"/>
      <c r="H112" s="626"/>
    </row>
    <row r="113" spans="1:8" x14ac:dyDescent="0.35">
      <c r="A113" s="226" t="s">
        <v>289</v>
      </c>
      <c r="B113" s="227" t="s">
        <v>332</v>
      </c>
      <c r="C113" s="226"/>
      <c r="D113" s="226"/>
      <c r="E113" s="226"/>
      <c r="F113" s="226"/>
      <c r="G113" s="226"/>
      <c r="H113" s="226"/>
    </row>
    <row r="114" spans="1:8" s="12" customFormat="1" ht="48" customHeight="1" x14ac:dyDescent="0.35">
      <c r="B114" s="993" t="str">
        <f>Narrative!A8</f>
        <v>N/A</v>
      </c>
      <c r="C114" s="994"/>
      <c r="D114" s="994"/>
      <c r="E114" s="994"/>
      <c r="F114" s="994"/>
      <c r="G114" s="994"/>
      <c r="H114" s="995"/>
    </row>
    <row r="115" spans="1:8" ht="6" customHeight="1" x14ac:dyDescent="0.35"/>
    <row r="116" spans="1:8" ht="29.15" customHeight="1" x14ac:dyDescent="0.35">
      <c r="A116" s="226" t="s">
        <v>290</v>
      </c>
      <c r="B116" s="996" t="s">
        <v>333</v>
      </c>
      <c r="C116" s="996"/>
      <c r="D116" s="996"/>
      <c r="E116" s="996"/>
      <c r="F116" s="996"/>
      <c r="G116" s="996"/>
      <c r="H116" s="996"/>
    </row>
    <row r="117" spans="1:8" s="12" customFormat="1" ht="46" customHeight="1" x14ac:dyDescent="0.35">
      <c r="B117" s="997" t="str">
        <f>Narrative!A11</f>
        <v>N/A</v>
      </c>
      <c r="C117" s="998"/>
      <c r="D117" s="998"/>
      <c r="E117" s="998"/>
      <c r="F117" s="998"/>
      <c r="G117" s="998"/>
      <c r="H117" s="999"/>
    </row>
    <row r="118" spans="1:8" ht="8.25" customHeight="1" x14ac:dyDescent="0.35">
      <c r="B118" s="1"/>
    </row>
    <row r="119" spans="1:8" ht="15.65" customHeight="1" x14ac:dyDescent="0.35">
      <c r="A119" s="313" t="s">
        <v>291</v>
      </c>
      <c r="B119" s="227" t="s">
        <v>292</v>
      </c>
      <c r="C119" s="226"/>
      <c r="D119" s="226"/>
      <c r="E119" s="226"/>
      <c r="F119" s="226"/>
      <c r="G119" s="226"/>
      <c r="H119" s="226"/>
    </row>
    <row r="120" spans="1:8" s="12" customFormat="1" ht="49" customHeight="1" x14ac:dyDescent="0.35">
      <c r="B120" s="993" t="str">
        <f>Narrative!A14</f>
        <v>N/A</v>
      </c>
      <c r="C120" s="994"/>
      <c r="D120" s="994"/>
      <c r="E120" s="994"/>
      <c r="F120" s="994"/>
      <c r="G120" s="994"/>
      <c r="H120" s="995"/>
    </row>
    <row r="121" spans="1:8" ht="6" customHeight="1" x14ac:dyDescent="0.35"/>
    <row r="122" spans="1:8" x14ac:dyDescent="0.35">
      <c r="A122" s="313" t="s">
        <v>293</v>
      </c>
      <c r="B122" s="227" t="s">
        <v>294</v>
      </c>
      <c r="C122" s="226"/>
      <c r="D122" s="226"/>
      <c r="E122" s="226"/>
      <c r="F122" s="226"/>
      <c r="G122" s="226"/>
      <c r="H122" s="226"/>
    </row>
    <row r="123" spans="1:8" ht="23.5" customHeight="1" x14ac:dyDescent="0.35">
      <c r="A123" s="226"/>
      <c r="B123" s="1000" t="s">
        <v>511</v>
      </c>
      <c r="C123" s="1000"/>
      <c r="D123" s="1000"/>
      <c r="E123" s="1000"/>
      <c r="F123" s="1000"/>
      <c r="G123" s="1000"/>
      <c r="H123" s="1000"/>
    </row>
    <row r="124" spans="1:8" s="12" customFormat="1" ht="55.5" customHeight="1" x14ac:dyDescent="0.35">
      <c r="B124" s="993" t="str">
        <f>Narrative!A17</f>
        <v>N/A</v>
      </c>
      <c r="C124" s="994"/>
      <c r="D124" s="994"/>
      <c r="E124" s="994"/>
      <c r="F124" s="994"/>
      <c r="G124" s="994"/>
      <c r="H124" s="995"/>
    </row>
    <row r="125" spans="1:8" ht="20.149999999999999" customHeight="1" x14ac:dyDescent="0.35"/>
    <row r="126" spans="1:8" ht="26.5" customHeight="1" x14ac:dyDescent="0.5">
      <c r="A126" s="1001" t="s">
        <v>295</v>
      </c>
      <c r="B126" s="1002"/>
      <c r="C126" s="1002"/>
      <c r="D126" s="1002"/>
      <c r="E126" s="1002"/>
      <c r="F126" s="1002"/>
      <c r="G126" s="1002"/>
      <c r="H126" s="1003"/>
    </row>
    <row r="127" spans="1:8" ht="5.25" customHeight="1" x14ac:dyDescent="0.35">
      <c r="A127" s="19"/>
      <c r="H127" s="18"/>
    </row>
    <row r="128" spans="1:8" s="143" customFormat="1" ht="45" customHeight="1" x14ac:dyDescent="0.35">
      <c r="A128" s="990" t="s">
        <v>340</v>
      </c>
      <c r="B128" s="991"/>
      <c r="C128" s="991"/>
      <c r="D128" s="991"/>
      <c r="E128" s="991"/>
      <c r="F128" s="991"/>
      <c r="G128" s="991"/>
      <c r="H128" s="992"/>
    </row>
    <row r="129" spans="1:8" s="143" customFormat="1" ht="8.5" customHeight="1" x14ac:dyDescent="0.35">
      <c r="A129" s="144"/>
      <c r="B129" s="145"/>
      <c r="C129" s="145"/>
      <c r="D129" s="145"/>
      <c r="E129" s="145"/>
      <c r="F129" s="145"/>
      <c r="G129" s="145"/>
      <c r="H129" s="146"/>
    </row>
    <row r="130" spans="1:8" s="143" customFormat="1" ht="52" customHeight="1" x14ac:dyDescent="0.35">
      <c r="A130" s="976" t="s">
        <v>341</v>
      </c>
      <c r="B130" s="977"/>
      <c r="C130" s="977"/>
      <c r="D130" s="977"/>
      <c r="E130" s="977"/>
      <c r="F130" s="977"/>
      <c r="G130" s="977"/>
      <c r="H130" s="978"/>
    </row>
    <row r="131" spans="1:8" s="147" customFormat="1" ht="13.4" customHeight="1" x14ac:dyDescent="0.35">
      <c r="A131" s="979" t="s">
        <v>296</v>
      </c>
      <c r="B131" s="980"/>
      <c r="C131" s="980"/>
      <c r="D131" s="980"/>
      <c r="E131" s="980"/>
      <c r="F131" s="980"/>
      <c r="G131" s="980"/>
      <c r="H131" s="981"/>
    </row>
    <row r="132" spans="1:8" s="147" customFormat="1" ht="15.5" x14ac:dyDescent="0.35">
      <c r="A132" s="979"/>
      <c r="B132" s="980"/>
      <c r="C132" s="980"/>
      <c r="D132" s="980"/>
      <c r="E132" s="980"/>
      <c r="F132" s="980"/>
      <c r="G132" s="980"/>
      <c r="H132" s="981"/>
    </row>
    <row r="133" spans="1:8" s="147" customFormat="1" ht="22.5" customHeight="1" x14ac:dyDescent="0.35">
      <c r="A133" s="982"/>
      <c r="B133" s="983"/>
      <c r="C133" s="983"/>
      <c r="D133" s="983"/>
      <c r="E133" s="983"/>
      <c r="F133" s="983"/>
      <c r="G133" s="983"/>
      <c r="H133" s="984"/>
    </row>
    <row r="134" spans="1:8" s="143" customFormat="1" ht="30" customHeight="1" x14ac:dyDescent="0.35">
      <c r="A134" s="985" t="s">
        <v>297</v>
      </c>
      <c r="B134" s="986"/>
      <c r="C134" s="986"/>
      <c r="D134" s="986"/>
      <c r="E134" s="986"/>
      <c r="F134" s="986"/>
      <c r="G134" s="986"/>
      <c r="H134" s="987"/>
    </row>
    <row r="135" spans="1:8" ht="6.75" customHeight="1" x14ac:dyDescent="0.35">
      <c r="A135" s="19"/>
      <c r="H135" s="18"/>
    </row>
    <row r="136" spans="1:8" ht="19.5" customHeight="1" x14ac:dyDescent="0.35">
      <c r="A136" s="21"/>
      <c r="B136" s="20"/>
      <c r="C136" s="20"/>
      <c r="D136" s="20"/>
      <c r="E136" s="20"/>
      <c r="G136" s="972"/>
      <c r="H136" s="973"/>
    </row>
    <row r="137" spans="1:8" x14ac:dyDescent="0.35">
      <c r="A137" s="967" t="s">
        <v>298</v>
      </c>
      <c r="B137" s="968"/>
      <c r="C137" s="968"/>
      <c r="D137" s="968"/>
      <c r="E137" s="968"/>
      <c r="G137" s="968" t="s">
        <v>299</v>
      </c>
      <c r="H137" s="969"/>
    </row>
    <row r="138" spans="1:8" ht="24.75" customHeight="1" x14ac:dyDescent="0.35">
      <c r="A138" s="21"/>
      <c r="B138" s="20"/>
      <c r="C138" s="20"/>
      <c r="D138" s="20"/>
      <c r="E138" s="20"/>
      <c r="G138" s="972"/>
      <c r="H138" s="973"/>
    </row>
    <row r="139" spans="1:8" x14ac:dyDescent="0.35">
      <c r="A139" s="967" t="s">
        <v>300</v>
      </c>
      <c r="B139" s="968"/>
      <c r="C139" s="968"/>
      <c r="D139" s="968"/>
      <c r="E139" s="968"/>
      <c r="G139" s="968" t="s">
        <v>299</v>
      </c>
      <c r="H139" s="969"/>
    </row>
    <row r="140" spans="1:8" s="16" customFormat="1" ht="10" x14ac:dyDescent="0.2">
      <c r="A140" s="135"/>
      <c r="B140" s="136"/>
      <c r="C140" s="136"/>
      <c r="D140" s="136"/>
      <c r="E140" s="137"/>
      <c r="F140" s="138"/>
      <c r="G140" s="138"/>
      <c r="H140" s="139"/>
    </row>
    <row r="141" spans="1:8" ht="8.25" customHeight="1" x14ac:dyDescent="0.35">
      <c r="A141" s="140"/>
      <c r="B141" s="141"/>
      <c r="C141" s="141"/>
      <c r="D141" s="141"/>
      <c r="E141" s="141"/>
      <c r="F141" s="141"/>
      <c r="G141" s="141"/>
      <c r="H141" s="142"/>
    </row>
    <row r="142" spans="1:8" s="143" customFormat="1" ht="15.5" x14ac:dyDescent="0.35">
      <c r="A142" s="148" t="s">
        <v>301</v>
      </c>
      <c r="B142" s="149"/>
      <c r="C142" s="149"/>
      <c r="D142" s="149"/>
      <c r="E142" s="149"/>
      <c r="F142" s="149"/>
      <c r="G142" s="149"/>
      <c r="H142" s="150"/>
    </row>
    <row r="143" spans="1:8" s="143" customFormat="1" ht="15.5" x14ac:dyDescent="0.35">
      <c r="A143" s="148" t="s">
        <v>302</v>
      </c>
      <c r="B143" s="151"/>
      <c r="C143" s="975">
        <f>'Summary of Proposed Agreement'!H9</f>
        <v>0</v>
      </c>
      <c r="D143" s="975"/>
      <c r="E143" s="151" t="s">
        <v>382</v>
      </c>
      <c r="H143" s="152"/>
    </row>
    <row r="144" spans="1:8" s="143" customFormat="1" ht="6.75" customHeight="1" x14ac:dyDescent="0.35">
      <c r="A144" s="153"/>
      <c r="H144" s="152"/>
    </row>
    <row r="145" spans="1:8" s="143" customFormat="1" ht="15.5" x14ac:dyDescent="0.35">
      <c r="A145" s="148"/>
      <c r="B145" s="974" t="str">
        <f>'Summary of Proposed Agreement'!B7</f>
        <v>Type in the Name of the Bargaining Unit</v>
      </c>
      <c r="C145" s="974"/>
      <c r="D145" s="974"/>
      <c r="E145" s="974"/>
      <c r="F145" s="974"/>
      <c r="G145" s="151" t="s">
        <v>303</v>
      </c>
      <c r="H145" s="152"/>
    </row>
    <row r="146" spans="1:8" ht="8.25" customHeight="1" x14ac:dyDescent="0.35">
      <c r="A146" s="19"/>
      <c r="H146" s="18"/>
    </row>
    <row r="147" spans="1:8" ht="20.25" customHeight="1" x14ac:dyDescent="0.35">
      <c r="A147" s="21"/>
      <c r="B147" s="20"/>
      <c r="C147" s="20"/>
      <c r="D147" s="20"/>
      <c r="E147" s="20"/>
      <c r="G147" s="972"/>
      <c r="H147" s="973"/>
    </row>
    <row r="148" spans="1:8" x14ac:dyDescent="0.35">
      <c r="A148" s="967" t="s">
        <v>304</v>
      </c>
      <c r="B148" s="968"/>
      <c r="C148" s="968"/>
      <c r="D148" s="968"/>
      <c r="E148" s="968"/>
      <c r="G148" s="968" t="s">
        <v>299</v>
      </c>
      <c r="H148" s="969"/>
    </row>
    <row r="149" spans="1:8" s="16" customFormat="1" ht="10" x14ac:dyDescent="0.2">
      <c r="A149" s="970" t="s">
        <v>305</v>
      </c>
      <c r="B149" s="971"/>
      <c r="C149" s="971"/>
      <c r="D149" s="971"/>
      <c r="E149" s="971"/>
      <c r="F149" s="138"/>
      <c r="G149" s="138"/>
      <c r="H149" s="139"/>
    </row>
  </sheetData>
  <sheetProtection algorithmName="SHA-512" hashValue="94swL6kvn5iJc0VxEKEBuiCVliLHjQW3ECpcCT85nXPJ3m1LVzqwjVfoXFSrShaD276bojc6sML1Nsf1ezKUZQ==" saltValue="XiA4Pm+hWT0XqcQ7bvHntw==" spinCount="100000" sheet="1" formatRows="0"/>
  <mergeCells count="54">
    <mergeCell ref="A20:G20"/>
    <mergeCell ref="B40:H41"/>
    <mergeCell ref="C49:F50"/>
    <mergeCell ref="B60:H61"/>
    <mergeCell ref="C58:F58"/>
    <mergeCell ref="B25:F25"/>
    <mergeCell ref="C52:F52"/>
    <mergeCell ref="G25:H25"/>
    <mergeCell ref="G23:H23"/>
    <mergeCell ref="G24:H24"/>
    <mergeCell ref="B24:F24"/>
    <mergeCell ref="B23:F23"/>
    <mergeCell ref="A1:H1"/>
    <mergeCell ref="A2:H2"/>
    <mergeCell ref="A3:H3"/>
    <mergeCell ref="A4:H4"/>
    <mergeCell ref="A5:H5"/>
    <mergeCell ref="A7:F7"/>
    <mergeCell ref="A12:H15"/>
    <mergeCell ref="A17:H18"/>
    <mergeCell ref="A8:H8"/>
    <mergeCell ref="A9:H9"/>
    <mergeCell ref="A10:F10"/>
    <mergeCell ref="B78:H79"/>
    <mergeCell ref="B69:E69"/>
    <mergeCell ref="A128:H128"/>
    <mergeCell ref="B105:H105"/>
    <mergeCell ref="B114:H114"/>
    <mergeCell ref="B116:H116"/>
    <mergeCell ref="B117:H117"/>
    <mergeCell ref="B120:H120"/>
    <mergeCell ref="B123:H123"/>
    <mergeCell ref="B124:H124"/>
    <mergeCell ref="A126:H126"/>
    <mergeCell ref="B102:E102"/>
    <mergeCell ref="B108:H108"/>
    <mergeCell ref="B107:H107"/>
    <mergeCell ref="B110:H110"/>
    <mergeCell ref="B111:H111"/>
    <mergeCell ref="A130:H130"/>
    <mergeCell ref="A131:H133"/>
    <mergeCell ref="A134:H134"/>
    <mergeCell ref="G136:H136"/>
    <mergeCell ref="A137:E137"/>
    <mergeCell ref="G137:H137"/>
    <mergeCell ref="A148:E148"/>
    <mergeCell ref="G148:H148"/>
    <mergeCell ref="A149:E149"/>
    <mergeCell ref="G138:H138"/>
    <mergeCell ref="A139:E139"/>
    <mergeCell ref="G139:H139"/>
    <mergeCell ref="B145:F145"/>
    <mergeCell ref="G147:H147"/>
    <mergeCell ref="C143:D143"/>
  </mergeCells>
  <pageMargins left="0.45" right="0.2" top="0.25" bottom="0.5" header="0.3" footer="0.3"/>
  <pageSetup orientation="portrait" r:id="rId1"/>
  <headerFooter>
    <oddFooter>&amp;C&amp;P of &amp;N&amp;R&amp;D</oddFooter>
  </headerFooter>
  <rowBreaks count="2" manualBreakCount="2">
    <brk id="102" max="16383" man="1"/>
    <brk id="12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07AD-30DE-4FAA-B408-32B43A5A2D99}">
  <dimension ref="A1:B16"/>
  <sheetViews>
    <sheetView workbookViewId="0">
      <selection sqref="A1:B1"/>
    </sheetView>
  </sheetViews>
  <sheetFormatPr defaultRowHeight="14.5" x14ac:dyDescent="0.35"/>
  <cols>
    <col min="1" max="1" width="10.81640625" style="45" customWidth="1"/>
    <col min="2" max="2" width="87.54296875" style="1" customWidth="1"/>
  </cols>
  <sheetData>
    <row r="1" spans="1:2" ht="23" x14ac:dyDescent="0.35">
      <c r="A1" s="1032" t="s">
        <v>306</v>
      </c>
      <c r="B1" s="1032"/>
    </row>
    <row r="2" spans="1:2" ht="18" x14ac:dyDescent="0.35">
      <c r="A2" s="37" t="s">
        <v>307</v>
      </c>
      <c r="B2" s="38" t="s">
        <v>308</v>
      </c>
    </row>
    <row r="3" spans="1:2" ht="72.5" x14ac:dyDescent="0.35">
      <c r="A3" s="39" t="s">
        <v>309</v>
      </c>
      <c r="B3" s="40" t="s">
        <v>310</v>
      </c>
    </row>
    <row r="4" spans="1:2" ht="63.5" x14ac:dyDescent="0.35">
      <c r="A4" s="1033" t="s">
        <v>311</v>
      </c>
      <c r="B4" s="41" t="s">
        <v>312</v>
      </c>
    </row>
    <row r="5" spans="1:2" ht="38.5" x14ac:dyDescent="0.35">
      <c r="A5" s="1034"/>
      <c r="B5" s="42" t="s">
        <v>313</v>
      </c>
    </row>
    <row r="6" spans="1:2" ht="51" x14ac:dyDescent="0.35">
      <c r="A6" s="1034"/>
      <c r="B6" s="42" t="s">
        <v>314</v>
      </c>
    </row>
    <row r="7" spans="1:2" ht="51" x14ac:dyDescent="0.35">
      <c r="A7" s="1034"/>
      <c r="B7" s="42" t="s">
        <v>315</v>
      </c>
    </row>
    <row r="8" spans="1:2" ht="63.5" x14ac:dyDescent="0.35">
      <c r="A8" s="1033" t="s">
        <v>316</v>
      </c>
      <c r="B8" s="41" t="s">
        <v>317</v>
      </c>
    </row>
    <row r="9" spans="1:2" ht="38.5" x14ac:dyDescent="0.35">
      <c r="A9" s="1034"/>
      <c r="B9" s="42" t="s">
        <v>318</v>
      </c>
    </row>
    <row r="10" spans="1:2" ht="38.5" x14ac:dyDescent="0.35">
      <c r="A10" s="1034"/>
      <c r="B10" s="42" t="s">
        <v>319</v>
      </c>
    </row>
    <row r="11" spans="1:2" ht="38.5" x14ac:dyDescent="0.35">
      <c r="A11" s="1034"/>
      <c r="B11" s="42" t="s">
        <v>320</v>
      </c>
    </row>
    <row r="12" spans="1:2" ht="26" x14ac:dyDescent="0.35">
      <c r="A12" s="43" t="s">
        <v>321</v>
      </c>
      <c r="B12" s="44" t="s">
        <v>322</v>
      </c>
    </row>
    <row r="13" spans="1:2" ht="26" x14ac:dyDescent="0.35">
      <c r="A13" s="43" t="s">
        <v>323</v>
      </c>
      <c r="B13" s="44" t="s">
        <v>324</v>
      </c>
    </row>
    <row r="14" spans="1:2" ht="26" x14ac:dyDescent="0.35">
      <c r="A14" s="43" t="s">
        <v>325</v>
      </c>
      <c r="B14" s="44" t="s">
        <v>326</v>
      </c>
    </row>
    <row r="15" spans="1:2" x14ac:dyDescent="0.35">
      <c r="B15" s="46"/>
    </row>
    <row r="16" spans="1:2" x14ac:dyDescent="0.35">
      <c r="A16" s="1035" t="s">
        <v>327</v>
      </c>
      <c r="B16" s="1035"/>
    </row>
  </sheetData>
  <sheetProtection algorithmName="SHA-512" hashValue="dpiKd7ABl743q0c3yeOJCXzK3FL2YKnn/eRd8NIs//77NKyy9NRAht92zcAEbgDHZhLvV+blmGiGzSYY/gkeWA==" saltValue="5WY+9yRz5qYP0vGSVZvlMA==" spinCount="100000" sheet="1" objects="1" scenarios="1" selectLockedCells="1" selectUnlockedCells="1"/>
  <mergeCells count="4">
    <mergeCell ref="A1:B1"/>
    <mergeCell ref="A4:A7"/>
    <mergeCell ref="A8:A11"/>
    <mergeCell ref="A16:B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lassification xmlns="a5abe936-810b-4929-8240-b941d76ecb2b">District Fiscal Oversight (AB 1200)</Classification>
    <_dlc_DocId xmlns="a23e6d57-d8a4-4f46-af0d-446ccfa6714c">7TUPDFEVKPPK-58633313-25</_dlc_DocId>
    <_dlc_DocIdUrl xmlns="a23e6d57-d8a4-4f46-af0d-446ccfa6714c">
      <Url>https://www.sccoe.org/depts/bizserv/DBAS/_layouts/15/DocIdRedir.aspx?ID=7TUPDFEVKPPK-58633313-25</Url>
      <Description>7TUPDFEVKPPK-58633313-25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7316AA2932F04FAF13BFBC370E725B" ma:contentTypeVersion="2" ma:contentTypeDescription="Create a new document." ma:contentTypeScope="" ma:versionID="5cab68ed1461dc8ece5b5406d18312e5">
  <xsd:schema xmlns:xsd="http://www.w3.org/2001/XMLSchema" xmlns:xs="http://www.w3.org/2001/XMLSchema" xmlns:p="http://schemas.microsoft.com/office/2006/metadata/properties" xmlns:ns2="a23e6d57-d8a4-4f46-af0d-446ccfa6714c" xmlns:ns3="a5abe936-810b-4929-8240-b941d76ecb2b" targetNamespace="http://schemas.microsoft.com/office/2006/metadata/properties" ma:root="true" ma:fieldsID="26ea11c9db7a23211fb04b828109ff88" ns2:_="" ns3:_="">
    <xsd:import namespace="a23e6d57-d8a4-4f46-af0d-446ccfa6714c"/>
    <xsd:import namespace="a5abe936-810b-4929-8240-b941d76ecb2b"/>
    <xsd:element name="properties">
      <xsd:complexType>
        <xsd:sequence>
          <xsd:element name="documentManagement">
            <xsd:complexType>
              <xsd:all>
                <xsd:element ref="ns2:_dlc_DocId" minOccurs="0"/>
                <xsd:element ref="ns2:_dlc_DocIdUrl" minOccurs="0"/>
                <xsd:element ref="ns2:_dlc_DocIdPersistId" minOccurs="0"/>
                <xsd:element ref="ns3:Classification"/>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3e6d57-d8a4-4f46-af0d-446ccfa6714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abe936-810b-4929-8240-b941d76ecb2b" elementFormDefault="qualified">
    <xsd:import namespace="http://schemas.microsoft.com/office/2006/documentManagement/types"/>
    <xsd:import namespace="http://schemas.microsoft.com/office/infopath/2007/PartnerControls"/>
    <xsd:element name="Classification" ma:index="11" ma:displayName="Classification" ma:format="RadioButtons" ma:internalName="Classification">
      <xsd:simpleType>
        <xsd:restriction base="dms:Choice">
          <xsd:enumeration value="Payroll"/>
          <xsd:enumeration value="Accounts Payable"/>
          <xsd:enumeration value="District Fiscal Oversight (AB 12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16CC56A-F20A-412C-BB42-01DBCCBB4585}">
  <ds:schemaRefs>
    <ds:schemaRef ds:uri="http://schemas.microsoft.com/office/2006/metadata/properties"/>
    <ds:schemaRef ds:uri="http://schemas.microsoft.com/office/infopath/2007/PartnerControls"/>
    <ds:schemaRef ds:uri="3e3608ee-26d2-4adc-91cc-3f83815f7a48"/>
    <ds:schemaRef ds:uri="72018661-c441-4de9-8717-907c0bf63ace"/>
  </ds:schemaRefs>
</ds:datastoreItem>
</file>

<file path=customXml/itemProps2.xml><?xml version="1.0" encoding="utf-8"?>
<ds:datastoreItem xmlns:ds="http://schemas.openxmlformats.org/officeDocument/2006/customXml" ds:itemID="{847E0BCE-D8E7-4D64-950A-637C3BEE74A0}">
  <ds:schemaRefs>
    <ds:schemaRef ds:uri="http://schemas.microsoft.com/sharepoint/v3/contenttype/forms"/>
  </ds:schemaRefs>
</ds:datastoreItem>
</file>

<file path=customXml/itemProps3.xml><?xml version="1.0" encoding="utf-8"?>
<ds:datastoreItem xmlns:ds="http://schemas.openxmlformats.org/officeDocument/2006/customXml" ds:itemID="{8496FE13-FD02-4394-964E-35C3D3D106A1}"/>
</file>

<file path=customXml/itemProps4.xml><?xml version="1.0" encoding="utf-8"?>
<ds:datastoreItem xmlns:ds="http://schemas.openxmlformats.org/officeDocument/2006/customXml" ds:itemID="{810BFE62-CCA3-48D3-9804-A62E61BA16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General Instructions</vt:lpstr>
      <vt:lpstr>Summary of Proposed Agreement</vt:lpstr>
      <vt:lpstr>MYP Advisor review</vt:lpstr>
      <vt:lpstr>Impact To Multiyear Projection</vt:lpstr>
      <vt:lpstr>Narrative</vt:lpstr>
      <vt:lpstr>Disclosure-Print and Sign</vt:lpstr>
      <vt:lpstr>Statute</vt:lpstr>
      <vt:lpstr>'Disclosure-Print and Sign'!Print_Area</vt:lpstr>
      <vt:lpstr>'Impact To Multiyear Projection'!Print_Area</vt:lpstr>
      <vt:lpstr>'MYP Advisor review'!Print_Area</vt:lpstr>
      <vt:lpstr>Narrative!Print_Area</vt:lpstr>
      <vt:lpstr>'Summary of Proposed Agreement'!Print_Area</vt:lpstr>
      <vt:lpstr>'Disclosure-Print and Sign'!Print_Titles</vt:lpstr>
      <vt:lpstr>'Impact To Multiyear Projection'!Print_Titles</vt:lpstr>
      <vt:lpstr>'MYP Advisor review'!Print_Titles</vt:lpstr>
      <vt:lpstr>'Summary of Proposed Agreement'!Print_Titles</vt:lpstr>
    </vt:vector>
  </TitlesOfParts>
  <Company>Santa Clara County Office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Collective Bargaining Disclosure Complete Workbook</dc:title>
  <dc:creator>Susan Ady</dc:creator>
  <cp:lastModifiedBy>Susan Ady</cp:lastModifiedBy>
  <cp:lastPrinted>2025-05-09T21:37:21Z</cp:lastPrinted>
  <dcterms:created xsi:type="dcterms:W3CDTF">2025-02-04T20:59:45Z</dcterms:created>
  <dcterms:modified xsi:type="dcterms:W3CDTF">2025-05-15T20:23:29Z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0x010100CC7316AA2932F04FAF13BFBC370E725B</vt:lpwstr>
  </property>
  <property fmtid="{D5CDD505-2E9C-101B-9397-08002B2CF9AE}" pid="3" name="MediaServiceImageTags">
    <vt:lpwstr/>
  </property>
  <property fmtid="{D5CDD505-2E9C-101B-9397-08002B2CF9AE}" pid="4" name="_dlc_DocIdItemGuid">
    <vt:lpwstr>56046fbd-3692-4fe9-b4fe-8dda2097b9ef</vt:lpwstr>
  </property>
</Properties>
</file>